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U:\SSR\Hidrocarburos\Tarifas\Tarifas 2023-2024\12. Resolución post alegaciones\"/>
    </mc:Choice>
  </mc:AlternateContent>
  <xr:revisionPtr revIDLastSave="0" documentId="13_ncr:1_{1D826ACB-0387-4FE8-AC80-63C691459AE4}" xr6:coauthVersionLast="47" xr6:coauthVersionMax="47" xr10:uidLastSave="{00000000-0000-0000-0000-000000000000}"/>
  <bookViews>
    <workbookView xWindow="-120" yWindow="-120" windowWidth="19440" windowHeight="11640" tabRatio="756" activeTab="1" xr2:uid="{00000000-000D-0000-FFFF-FFFF00000000}"/>
  </bookViews>
  <sheets>
    <sheet name="Conditions" sheetId="1" r:id="rId1"/>
    <sheet name="Input" sheetId="2" r:id="rId2"/>
    <sheet name="Input_National_Capacity" sheetId="5" r:id="rId3"/>
    <sheet name="Entry capacity" sheetId="3" r:id="rId4"/>
    <sheet name="Exit Capacity" sheetId="4" r:id="rId5"/>
    <sheet name="Distance Matrix_en" sheetId="7" r:id="rId6"/>
    <sheet name="Distance Matrix_ex" sheetId="8" r:id="rId7"/>
    <sheet name="Entry Tariff_1a" sheetId="9" r:id="rId8"/>
    <sheet name="Entry Tariff_1b" sheetId="18" r:id="rId9"/>
    <sheet name="Entry Tariff_2" sheetId="10" r:id="rId10"/>
    <sheet name="Entry Tariff_3" sheetId="12" r:id="rId11"/>
    <sheet name="Exit Tariff_1a" sheetId="13" r:id="rId12"/>
    <sheet name="Exit Tariff_1b" sheetId="17" r:id="rId13"/>
    <sheet name="Exit Tariff_2" sheetId="15" r:id="rId14"/>
    <sheet name="Exit Tariff_3" sheetId="16" r:id="rId15"/>
    <sheet name="Exit Tariff_4" sheetId="21" r:id="rId16"/>
    <sheet name="Commodity tariff" sheetId="19" r:id="rId17"/>
    <sheet name="Final Tariff" sheetId="20" r:id="rId18"/>
  </sheets>
  <definedNames>
    <definedName name="_xlnm.Print_Area" localSheetId="9">'Entry Tariff_2'!$A$1:$E$82</definedName>
    <definedName name="_xlnm.Print_Area" localSheetId="10">'Entry Tariff_3'!$A$1:$E$82</definedName>
    <definedName name="_xlnm.Print_Area" localSheetId="4">'Exit Capacity'!$A$1:$E$293</definedName>
    <definedName name="_xlnm.Print_Titles" localSheetId="16">'Commodity tariff'!$1:$7</definedName>
    <definedName name="_xlnm.Print_Titles" localSheetId="5">'Distance Matrix_en'!$A:$A</definedName>
    <definedName name="_xlnm.Print_Titles" localSheetId="6">'Distance Matrix_ex'!$1:$11</definedName>
    <definedName name="_xlnm.Print_Titles" localSheetId="3">'Entry capacity'!$1:$7</definedName>
    <definedName name="_xlnm.Print_Titles" localSheetId="7">'Entry Tariff_1a'!$1:$7</definedName>
    <definedName name="_xlnm.Print_Titles" localSheetId="8">'Entry Tariff_1b'!$1:$7</definedName>
    <definedName name="_xlnm.Print_Titles" localSheetId="9">'Entry Tariff_2'!$1:$7</definedName>
    <definedName name="_xlnm.Print_Titles" localSheetId="10">'Entry Tariff_3'!$1:$7</definedName>
    <definedName name="_xlnm.Print_Titles" localSheetId="4">'Exit Capacity'!$1:$11</definedName>
    <definedName name="_xlnm.Print_Titles" localSheetId="11">'Exit Tariff_1a'!$1:$11</definedName>
    <definedName name="_xlnm.Print_Titles" localSheetId="12">'Exit Tariff_1b'!$1:$11</definedName>
    <definedName name="_xlnm.Print_Titles" localSheetId="13">'Exit Tariff_2'!$1:$7</definedName>
    <definedName name="_xlnm.Print_Titles" localSheetId="14">'Exit Tariff_3'!$1:$7</definedName>
    <definedName name="_xlnm.Print_Titles" localSheetId="15">'Exit Tariff_4'!$1:$7</definedName>
    <definedName name="_xlnm.Print_Titles" localSheetId="17">'Final Tariff'!$1:$7</definedName>
    <definedName name="_xlnm.Print_Titles" localSheetId="1">Input!$1:$7</definedName>
    <definedName name="_xlnm.Print_Titles" localSheetId="2">Input_National_Capacity!$1:$11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2" l="1"/>
  <c r="D22" i="2"/>
  <c r="C22" i="2"/>
  <c r="B1440" i="17"/>
  <c r="A1440" i="17"/>
  <c r="B1439" i="17"/>
  <c r="A1439" i="17"/>
  <c r="B1438" i="17"/>
  <c r="A1438" i="17"/>
  <c r="B1437" i="17"/>
  <c r="A1437" i="17"/>
  <c r="B1436" i="17"/>
  <c r="A1436" i="17"/>
  <c r="B1435" i="17"/>
  <c r="A1435" i="17"/>
  <c r="B1434" i="17"/>
  <c r="A1434" i="17"/>
  <c r="B1433" i="17"/>
  <c r="A1433" i="17"/>
  <c r="B1432" i="17"/>
  <c r="A1432" i="17"/>
  <c r="B1431" i="17"/>
  <c r="A1431" i="17"/>
  <c r="B1430" i="17"/>
  <c r="A1430" i="17"/>
  <c r="B1429" i="17"/>
  <c r="A1429" i="17"/>
  <c r="B1428" i="17"/>
  <c r="A1428" i="17"/>
  <c r="B1427" i="17"/>
  <c r="A1427" i="17"/>
  <c r="B1426" i="17"/>
  <c r="A1426" i="17"/>
  <c r="B1425" i="17"/>
  <c r="A1425" i="17"/>
  <c r="B1424" i="17"/>
  <c r="B1423" i="17"/>
  <c r="B1422" i="17"/>
  <c r="B1421" i="17"/>
  <c r="B1420" i="17"/>
  <c r="B1419" i="17"/>
  <c r="B1418" i="17"/>
  <c r="B1417" i="17"/>
  <c r="B1416" i="17"/>
  <c r="B1415" i="17"/>
  <c r="B1414" i="17"/>
  <c r="B1413" i="17"/>
  <c r="B1412" i="17"/>
  <c r="B1411" i="17"/>
  <c r="B1410" i="17"/>
  <c r="B1409" i="17"/>
  <c r="B1408" i="17"/>
  <c r="B1407" i="17"/>
  <c r="B1406" i="17"/>
  <c r="B1405" i="17"/>
  <c r="B1404" i="17"/>
  <c r="B1403" i="17"/>
  <c r="B1402" i="17"/>
  <c r="B1401" i="17"/>
  <c r="B1400" i="17"/>
  <c r="B1399" i="17"/>
  <c r="B1398" i="17"/>
  <c r="B1397" i="17"/>
  <c r="B1396" i="17"/>
  <c r="B1395" i="17"/>
  <c r="B1394" i="17"/>
  <c r="B1393" i="17"/>
  <c r="B1392" i="17"/>
  <c r="B1391" i="17"/>
  <c r="B1390" i="17"/>
  <c r="B1389" i="17"/>
  <c r="B1388" i="17"/>
  <c r="B1387" i="17"/>
  <c r="B1386" i="17"/>
  <c r="B1385" i="17"/>
  <c r="B1384" i="17"/>
  <c r="B1383" i="17"/>
  <c r="B1382" i="17"/>
  <c r="B1381" i="17"/>
  <c r="B1380" i="17"/>
  <c r="B1379" i="17"/>
  <c r="B1378" i="17"/>
  <c r="B1377" i="17"/>
  <c r="B1376" i="17"/>
  <c r="B1375" i="17"/>
  <c r="B1374" i="17"/>
  <c r="B1373" i="17"/>
  <c r="B1372" i="17"/>
  <c r="B1371" i="17"/>
  <c r="B1370" i="17"/>
  <c r="B1369" i="17"/>
  <c r="B1368" i="17"/>
  <c r="B1367" i="17"/>
  <c r="B1366" i="17"/>
  <c r="B1365" i="17"/>
  <c r="B1364" i="17"/>
  <c r="B1363" i="17"/>
  <c r="B1362" i="17"/>
  <c r="B1361" i="17"/>
  <c r="B1360" i="17"/>
  <c r="B1359" i="17"/>
  <c r="B1358" i="17"/>
  <c r="B1357" i="17"/>
  <c r="B1356" i="17"/>
  <c r="B1355" i="17"/>
  <c r="B1354" i="17"/>
  <c r="B1353" i="17"/>
  <c r="B1352" i="17"/>
  <c r="B1351" i="17"/>
  <c r="B1350" i="17"/>
  <c r="B1349" i="17"/>
  <c r="B1348" i="17"/>
  <c r="B1347" i="17"/>
  <c r="B1346" i="17"/>
  <c r="B1345" i="17"/>
  <c r="B1344" i="17"/>
  <c r="B1343" i="17"/>
  <c r="B1342" i="17"/>
  <c r="B1341" i="17"/>
  <c r="B1340" i="17"/>
  <c r="B1339" i="17"/>
  <c r="B1338" i="17"/>
  <c r="B1337" i="17"/>
  <c r="B1336" i="17"/>
  <c r="B1335" i="17"/>
  <c r="B1334" i="17"/>
  <c r="B1333" i="17"/>
  <c r="B1332" i="17"/>
  <c r="B1331" i="17"/>
  <c r="B1330" i="17"/>
  <c r="B1329" i="17"/>
  <c r="B1328" i="17"/>
  <c r="B1327" i="17"/>
  <c r="B1326" i="17"/>
  <c r="B1325" i="17"/>
  <c r="B1324" i="17"/>
  <c r="B1323" i="17"/>
  <c r="B1322" i="17"/>
  <c r="B1321" i="17"/>
  <c r="B1320" i="17"/>
  <c r="B1319" i="17"/>
  <c r="B1318" i="17"/>
  <c r="B1317" i="17"/>
  <c r="B1316" i="17"/>
  <c r="B1315" i="17"/>
  <c r="B1314" i="17"/>
  <c r="B1313" i="17"/>
  <c r="B1312" i="17"/>
  <c r="B1311" i="17"/>
  <c r="B1310" i="17"/>
  <c r="B1309" i="17"/>
  <c r="B1308" i="17"/>
  <c r="B1307" i="17"/>
  <c r="B1306" i="17"/>
  <c r="B1305" i="17"/>
  <c r="B1304" i="17"/>
  <c r="B1303" i="17"/>
  <c r="B1302" i="17"/>
  <c r="B1301" i="17"/>
  <c r="B1300" i="17"/>
  <c r="B1299" i="17"/>
  <c r="B1298" i="17"/>
  <c r="B1297" i="17"/>
  <c r="B1296" i="17"/>
  <c r="B1295" i="17"/>
  <c r="B1294" i="17"/>
  <c r="B1293" i="17"/>
  <c r="B1292" i="17"/>
  <c r="B1291" i="17"/>
  <c r="B1290" i="17"/>
  <c r="B1289" i="17"/>
  <c r="B1288" i="17"/>
  <c r="B1287" i="17"/>
  <c r="B1286" i="17"/>
  <c r="B1285" i="17"/>
  <c r="B1284" i="17"/>
  <c r="B1283" i="17"/>
  <c r="B1282" i="17"/>
  <c r="B1281" i="17"/>
  <c r="B1280" i="17"/>
  <c r="B1279" i="17"/>
  <c r="B1278" i="17"/>
  <c r="B1277" i="17"/>
  <c r="B1276" i="17"/>
  <c r="B1275" i="17"/>
  <c r="B1274" i="17"/>
  <c r="B1273" i="17"/>
  <c r="B1272" i="17"/>
  <c r="B1271" i="17"/>
  <c r="B1270" i="17"/>
  <c r="B1269" i="17"/>
  <c r="B1268" i="17"/>
  <c r="B1267" i="17"/>
  <c r="B1266" i="17"/>
  <c r="B1265" i="17"/>
  <c r="B1264" i="17"/>
  <c r="B1263" i="17"/>
  <c r="B1262" i="17"/>
  <c r="B1261" i="17"/>
  <c r="B1260" i="17"/>
  <c r="B1259" i="17"/>
  <c r="B1258" i="17"/>
  <c r="B1257" i="17"/>
  <c r="B1256" i="17"/>
  <c r="B1255" i="17"/>
  <c r="B1254" i="17"/>
  <c r="B1253" i="17"/>
  <c r="B1252" i="17"/>
  <c r="B1251" i="17"/>
  <c r="B1250" i="17"/>
  <c r="B1249" i="17"/>
  <c r="B1248" i="17"/>
  <c r="B1247" i="17"/>
  <c r="B1246" i="17"/>
  <c r="B1245" i="17"/>
  <c r="B1244" i="17"/>
  <c r="B1243" i="17"/>
  <c r="B1242" i="17"/>
  <c r="B1241" i="17"/>
  <c r="B1240" i="17"/>
  <c r="B1239" i="17"/>
  <c r="B1238" i="17"/>
  <c r="B1237" i="17"/>
  <c r="B1236" i="17"/>
  <c r="B1235" i="17"/>
  <c r="B1234" i="17"/>
  <c r="B1233" i="17"/>
  <c r="B1232" i="17"/>
  <c r="B1231" i="17"/>
  <c r="B1230" i="17"/>
  <c r="B1229" i="17"/>
  <c r="B1228" i="17"/>
  <c r="B1227" i="17"/>
  <c r="B1226" i="17"/>
  <c r="B1225" i="17"/>
  <c r="B1224" i="17"/>
  <c r="B1223" i="17"/>
  <c r="B1222" i="17"/>
  <c r="B1221" i="17"/>
  <c r="B1220" i="17"/>
  <c r="B1219" i="17"/>
  <c r="B1218" i="17"/>
  <c r="B1217" i="17"/>
  <c r="B1216" i="17"/>
  <c r="B1215" i="17"/>
  <c r="B1214" i="17"/>
  <c r="B1213" i="17"/>
  <c r="B1212" i="17"/>
  <c r="B1211" i="17"/>
  <c r="B1210" i="17"/>
  <c r="B1209" i="17"/>
  <c r="B1208" i="17"/>
  <c r="B1207" i="17"/>
  <c r="B1206" i="17"/>
  <c r="B1205" i="17"/>
  <c r="B1204" i="17"/>
  <c r="B1203" i="17"/>
  <c r="B1202" i="17"/>
  <c r="B1201" i="17"/>
  <c r="B1200" i="17"/>
  <c r="B1199" i="17"/>
  <c r="B1198" i="17"/>
  <c r="B1197" i="17"/>
  <c r="B1196" i="17"/>
  <c r="B1195" i="17"/>
  <c r="B1194" i="17"/>
  <c r="B1193" i="17"/>
  <c r="B1192" i="17"/>
  <c r="B1191" i="17"/>
  <c r="B1190" i="17"/>
  <c r="B1189" i="17"/>
  <c r="B1188" i="17"/>
  <c r="B1187" i="17"/>
  <c r="B1186" i="17"/>
  <c r="B1185" i="17"/>
  <c r="B1184" i="17"/>
  <c r="B1183" i="17"/>
  <c r="B1182" i="17"/>
  <c r="B1181" i="17"/>
  <c r="B1180" i="17"/>
  <c r="B1179" i="17"/>
  <c r="B1178" i="17"/>
  <c r="B1177" i="17"/>
  <c r="B1176" i="17"/>
  <c r="B1175" i="17"/>
  <c r="B1174" i="17"/>
  <c r="B1173" i="17"/>
  <c r="B1172" i="17"/>
  <c r="B1171" i="17"/>
  <c r="B1170" i="17"/>
  <c r="B1169" i="17"/>
  <c r="B1168" i="17"/>
  <c r="B1167" i="17"/>
  <c r="B1166" i="17"/>
  <c r="B1165" i="17"/>
  <c r="B1164" i="17"/>
  <c r="B1163" i="17"/>
  <c r="B1162" i="17"/>
  <c r="B1161" i="17"/>
  <c r="A1142" i="17"/>
  <c r="B292" i="17"/>
  <c r="A292" i="17"/>
  <c r="A579" i="17" s="1"/>
  <c r="A866" i="17" s="1"/>
  <c r="A1153" i="17" s="1"/>
  <c r="B291" i="17"/>
  <c r="A291" i="17"/>
  <c r="A578" i="17" s="1"/>
  <c r="A865" i="17" s="1"/>
  <c r="A1152" i="17" s="1"/>
  <c r="B290" i="17"/>
  <c r="A290" i="17"/>
  <c r="A577" i="17" s="1"/>
  <c r="A864" i="17" s="1"/>
  <c r="A1151" i="17" s="1"/>
  <c r="B289" i="17"/>
  <c r="A289" i="17"/>
  <c r="A576" i="17" s="1"/>
  <c r="A863" i="17" s="1"/>
  <c r="A1150" i="17" s="1"/>
  <c r="B288" i="17"/>
  <c r="A288" i="17"/>
  <c r="A575" i="17" s="1"/>
  <c r="A862" i="17" s="1"/>
  <c r="A1149" i="17" s="1"/>
  <c r="B287" i="17"/>
  <c r="A287" i="17"/>
  <c r="A574" i="17" s="1"/>
  <c r="A861" i="17" s="1"/>
  <c r="A1148" i="17" s="1"/>
  <c r="B286" i="17"/>
  <c r="A286" i="17"/>
  <c r="A573" i="17" s="1"/>
  <c r="A860" i="17" s="1"/>
  <c r="A1147" i="17" s="1"/>
  <c r="B285" i="17"/>
  <c r="A285" i="17"/>
  <c r="A572" i="17" s="1"/>
  <c r="A859" i="17" s="1"/>
  <c r="A1146" i="17" s="1"/>
  <c r="B284" i="17"/>
  <c r="A284" i="17"/>
  <c r="A571" i="17" s="1"/>
  <c r="A858" i="17" s="1"/>
  <c r="A1145" i="17" s="1"/>
  <c r="B283" i="17"/>
  <c r="A283" i="17"/>
  <c r="A570" i="17" s="1"/>
  <c r="A857" i="17" s="1"/>
  <c r="A1144" i="17" s="1"/>
  <c r="B282" i="17"/>
  <c r="A282" i="17"/>
  <c r="A569" i="17" s="1"/>
  <c r="A856" i="17" s="1"/>
  <c r="A1143" i="17" s="1"/>
  <c r="B281" i="17"/>
  <c r="A281" i="17"/>
  <c r="A568" i="17" s="1"/>
  <c r="A855" i="17" s="1"/>
  <c r="B280" i="17"/>
  <c r="A280" i="17"/>
  <c r="A567" i="17" s="1"/>
  <c r="A854" i="17" s="1"/>
  <c r="A1141" i="17" s="1"/>
  <c r="B279" i="17"/>
  <c r="A279" i="17"/>
  <c r="A566" i="17" s="1"/>
  <c r="A853" i="17" s="1"/>
  <c r="A1140" i="17" s="1"/>
  <c r="B278" i="17"/>
  <c r="A278" i="17"/>
  <c r="A565" i="17" s="1"/>
  <c r="A852" i="17" s="1"/>
  <c r="A1139" i="17" s="1"/>
  <c r="B277" i="17"/>
  <c r="A277" i="17"/>
  <c r="A564" i="17" s="1"/>
  <c r="A851" i="17" s="1"/>
  <c r="A1138" i="17" s="1"/>
  <c r="B276" i="17"/>
  <c r="B563" i="17" s="1"/>
  <c r="B850" i="17" s="1"/>
  <c r="B1137" i="17" s="1"/>
  <c r="B275" i="17"/>
  <c r="B562" i="17" s="1"/>
  <c r="B849" i="17" s="1"/>
  <c r="B1136" i="17" s="1"/>
  <c r="B274" i="17"/>
  <c r="B273" i="17"/>
  <c r="B272" i="17"/>
  <c r="B271" i="17"/>
  <c r="B270" i="17"/>
  <c r="B269" i="17"/>
  <c r="B268" i="17"/>
  <c r="B267" i="17"/>
  <c r="B554" i="17" s="1"/>
  <c r="B841" i="17" s="1"/>
  <c r="B1128" i="17" s="1"/>
  <c r="B266" i="17"/>
  <c r="B553" i="17" s="1"/>
  <c r="B840" i="17" s="1"/>
  <c r="B1127" i="17" s="1"/>
  <c r="B265" i="17"/>
  <c r="B552" i="17" s="1"/>
  <c r="B839" i="17" s="1"/>
  <c r="B1126" i="17" s="1"/>
  <c r="B264" i="17"/>
  <c r="B551" i="17" s="1"/>
  <c r="B838" i="17" s="1"/>
  <c r="B1125" i="17" s="1"/>
  <c r="B263" i="17"/>
  <c r="B262" i="17"/>
  <c r="B549" i="17" s="1"/>
  <c r="B836" i="17" s="1"/>
  <c r="B1123" i="17" s="1"/>
  <c r="B261" i="17"/>
  <c r="B548" i="17" s="1"/>
  <c r="B835" i="17" s="1"/>
  <c r="B1122" i="17" s="1"/>
  <c r="B260" i="17"/>
  <c r="B259" i="17"/>
  <c r="B258" i="17"/>
  <c r="B545" i="17" s="1"/>
  <c r="B832" i="17" s="1"/>
  <c r="B1119" i="17" s="1"/>
  <c r="B257" i="17"/>
  <c r="B256" i="17"/>
  <c r="B543" i="17" s="1"/>
  <c r="B830" i="17" s="1"/>
  <c r="B1117" i="17" s="1"/>
  <c r="B255" i="17"/>
  <c r="B254" i="17"/>
  <c r="B253" i="17"/>
  <c r="B252" i="17"/>
  <c r="B251" i="17"/>
  <c r="B538" i="17" s="1"/>
  <c r="B825" i="17" s="1"/>
  <c r="B1112" i="17" s="1"/>
  <c r="B250" i="17"/>
  <c r="B537" i="17" s="1"/>
  <c r="B824" i="17" s="1"/>
  <c r="B1111" i="17" s="1"/>
  <c r="B249" i="17"/>
  <c r="B536" i="17" s="1"/>
  <c r="B823" i="17" s="1"/>
  <c r="B1110" i="17" s="1"/>
  <c r="B248" i="17"/>
  <c r="B247" i="17"/>
  <c r="B534" i="17" s="1"/>
  <c r="B821" i="17" s="1"/>
  <c r="B1108" i="17" s="1"/>
  <c r="B246" i="17"/>
  <c r="B245" i="17"/>
  <c r="B532" i="17" s="1"/>
  <c r="B819" i="17" s="1"/>
  <c r="B1106" i="17" s="1"/>
  <c r="B244" i="17"/>
  <c r="B243" i="17"/>
  <c r="B242" i="17"/>
  <c r="B241" i="17"/>
  <c r="B528" i="17" s="1"/>
  <c r="B815" i="17" s="1"/>
  <c r="B1102" i="17" s="1"/>
  <c r="B240" i="17"/>
  <c r="B527" i="17" s="1"/>
  <c r="B814" i="17" s="1"/>
  <c r="B1101" i="17" s="1"/>
  <c r="B239" i="17"/>
  <c r="B526" i="17" s="1"/>
  <c r="B813" i="17" s="1"/>
  <c r="B1100" i="17" s="1"/>
  <c r="B238" i="17"/>
  <c r="B525" i="17" s="1"/>
  <c r="B812" i="17" s="1"/>
  <c r="B1099" i="17" s="1"/>
  <c r="B237" i="17"/>
  <c r="B524" i="17" s="1"/>
  <c r="B811" i="17" s="1"/>
  <c r="B1098" i="17" s="1"/>
  <c r="B236" i="17"/>
  <c r="B523" i="17" s="1"/>
  <c r="B810" i="17" s="1"/>
  <c r="B1097" i="17" s="1"/>
  <c r="B235" i="17"/>
  <c r="B522" i="17" s="1"/>
  <c r="B809" i="17" s="1"/>
  <c r="B1096" i="17" s="1"/>
  <c r="B234" i="17"/>
  <c r="B233" i="17"/>
  <c r="B232" i="17"/>
  <c r="B519" i="17" s="1"/>
  <c r="B806" i="17" s="1"/>
  <c r="B1093" i="17" s="1"/>
  <c r="B231" i="17"/>
  <c r="B230" i="17"/>
  <c r="B517" i="17" s="1"/>
  <c r="B804" i="17" s="1"/>
  <c r="B1091" i="17" s="1"/>
  <c r="B229" i="17"/>
  <c r="B516" i="17" s="1"/>
  <c r="B803" i="17" s="1"/>
  <c r="B1090" i="17" s="1"/>
  <c r="B228" i="17"/>
  <c r="B227" i="17"/>
  <c r="B226" i="17"/>
  <c r="B513" i="17" s="1"/>
  <c r="B800" i="17" s="1"/>
  <c r="B1087" i="17" s="1"/>
  <c r="B225" i="17"/>
  <c r="B224" i="17"/>
  <c r="B511" i="17" s="1"/>
  <c r="B798" i="17" s="1"/>
  <c r="B1085" i="17" s="1"/>
  <c r="B223" i="17"/>
  <c r="B510" i="17" s="1"/>
  <c r="B797" i="17" s="1"/>
  <c r="B1084" i="17" s="1"/>
  <c r="B222" i="17"/>
  <c r="B509" i="17" s="1"/>
  <c r="B796" i="17" s="1"/>
  <c r="B1083" i="17" s="1"/>
  <c r="B221" i="17"/>
  <c r="B508" i="17" s="1"/>
  <c r="B795" i="17" s="1"/>
  <c r="B1082" i="17" s="1"/>
  <c r="B220" i="17"/>
  <c r="B219" i="17"/>
  <c r="B506" i="17" s="1"/>
  <c r="B793" i="17" s="1"/>
  <c r="B1080" i="17" s="1"/>
  <c r="B218" i="17"/>
  <c r="B217" i="17"/>
  <c r="B216" i="17"/>
  <c r="B503" i="17" s="1"/>
  <c r="B790" i="17" s="1"/>
  <c r="B1077" i="17" s="1"/>
  <c r="B215" i="17"/>
  <c r="B502" i="17" s="1"/>
  <c r="B789" i="17" s="1"/>
  <c r="B1076" i="17" s="1"/>
  <c r="B214" i="17"/>
  <c r="B501" i="17" s="1"/>
  <c r="B788" i="17" s="1"/>
  <c r="B1075" i="17" s="1"/>
  <c r="B213" i="17"/>
  <c r="B500" i="17" s="1"/>
  <c r="B787" i="17" s="1"/>
  <c r="B1074" i="17" s="1"/>
  <c r="B212" i="17"/>
  <c r="B499" i="17" s="1"/>
  <c r="B786" i="17" s="1"/>
  <c r="B1073" i="17" s="1"/>
  <c r="B211" i="17"/>
  <c r="B498" i="17" s="1"/>
  <c r="B785" i="17" s="1"/>
  <c r="B1072" i="17" s="1"/>
  <c r="B210" i="17"/>
  <c r="B209" i="17"/>
  <c r="B208" i="17"/>
  <c r="B207" i="17"/>
  <c r="B206" i="17"/>
  <c r="B493" i="17" s="1"/>
  <c r="B780" i="17" s="1"/>
  <c r="B1067" i="17" s="1"/>
  <c r="B205" i="17"/>
  <c r="B204" i="17"/>
  <c r="B491" i="17" s="1"/>
  <c r="B778" i="17" s="1"/>
  <c r="B1065" i="17" s="1"/>
  <c r="B203" i="17"/>
  <c r="B490" i="17" s="1"/>
  <c r="B777" i="17" s="1"/>
  <c r="B1064" i="17" s="1"/>
  <c r="B202" i="17"/>
  <c r="B489" i="17" s="1"/>
  <c r="B776" i="17" s="1"/>
  <c r="B1063" i="17" s="1"/>
  <c r="B201" i="17"/>
  <c r="B488" i="17" s="1"/>
  <c r="B775" i="17" s="1"/>
  <c r="B1062" i="17" s="1"/>
  <c r="B200" i="17"/>
  <c r="B199" i="17"/>
  <c r="B486" i="17" s="1"/>
  <c r="B773" i="17" s="1"/>
  <c r="B1060" i="17" s="1"/>
  <c r="B198" i="17"/>
  <c r="B197" i="17"/>
  <c r="B484" i="17" s="1"/>
  <c r="B771" i="17" s="1"/>
  <c r="B1058" i="17" s="1"/>
  <c r="B196" i="17"/>
  <c r="B483" i="17" s="1"/>
  <c r="B770" i="17" s="1"/>
  <c r="B1057" i="17" s="1"/>
  <c r="B195" i="17"/>
  <c r="B482" i="17" s="1"/>
  <c r="B769" i="17" s="1"/>
  <c r="B1056" i="17" s="1"/>
  <c r="B194" i="17"/>
  <c r="B481" i="17" s="1"/>
  <c r="B768" i="17" s="1"/>
  <c r="B1055" i="17" s="1"/>
  <c r="B193" i="17"/>
  <c r="B192" i="17"/>
  <c r="B479" i="17" s="1"/>
  <c r="B766" i="17" s="1"/>
  <c r="B1053" i="17" s="1"/>
  <c r="B191" i="17"/>
  <c r="B190" i="17"/>
  <c r="B477" i="17" s="1"/>
  <c r="B764" i="17" s="1"/>
  <c r="B1051" i="17" s="1"/>
  <c r="B189" i="17"/>
  <c r="B188" i="17"/>
  <c r="B187" i="17"/>
  <c r="B186" i="17"/>
  <c r="B185" i="17"/>
  <c r="B184" i="17"/>
  <c r="B471" i="17" s="1"/>
  <c r="B758" i="17" s="1"/>
  <c r="B1045" i="17" s="1"/>
  <c r="B183" i="17"/>
  <c r="B470" i="17" s="1"/>
  <c r="B757" i="17" s="1"/>
  <c r="B1044" i="17" s="1"/>
  <c r="B182" i="17"/>
  <c r="B469" i="17" s="1"/>
  <c r="B756" i="17" s="1"/>
  <c r="B1043" i="17" s="1"/>
  <c r="B181" i="17"/>
  <c r="B468" i="17" s="1"/>
  <c r="B755" i="17" s="1"/>
  <c r="B1042" i="17" s="1"/>
  <c r="B180" i="17"/>
  <c r="B179" i="17"/>
  <c r="B178" i="17"/>
  <c r="B465" i="17" s="1"/>
  <c r="B752" i="17" s="1"/>
  <c r="B1039" i="17" s="1"/>
  <c r="B177" i="17"/>
  <c r="B176" i="17"/>
  <c r="B175" i="17"/>
  <c r="B174" i="17"/>
  <c r="B173" i="17"/>
  <c r="B460" i="17" s="1"/>
  <c r="B747" i="17" s="1"/>
  <c r="B1034" i="17" s="1"/>
  <c r="B172" i="17"/>
  <c r="B459" i="17" s="1"/>
  <c r="B746" i="17" s="1"/>
  <c r="B1033" i="17" s="1"/>
  <c r="B171" i="17"/>
  <c r="B170" i="17"/>
  <c r="B169" i="17"/>
  <c r="B456" i="17" s="1"/>
  <c r="B743" i="17" s="1"/>
  <c r="B1030" i="17" s="1"/>
  <c r="B168" i="17"/>
  <c r="B455" i="17" s="1"/>
  <c r="B742" i="17" s="1"/>
  <c r="B1029" i="17" s="1"/>
  <c r="B167" i="17"/>
  <c r="B166" i="17"/>
  <c r="B453" i="17" s="1"/>
  <c r="B740" i="17" s="1"/>
  <c r="B1027" i="17" s="1"/>
  <c r="B165" i="17"/>
  <c r="B452" i="17" s="1"/>
  <c r="B739" i="17" s="1"/>
  <c r="B1026" i="17" s="1"/>
  <c r="B164" i="17"/>
  <c r="B163" i="17"/>
  <c r="B162" i="17"/>
  <c r="B449" i="17" s="1"/>
  <c r="B736" i="17" s="1"/>
  <c r="B1023" i="17" s="1"/>
  <c r="B161" i="17"/>
  <c r="B160" i="17"/>
  <c r="B159" i="17"/>
  <c r="B158" i="17"/>
  <c r="B157" i="17"/>
  <c r="B156" i="17"/>
  <c r="B155" i="17"/>
  <c r="B154" i="17"/>
  <c r="B441" i="17" s="1"/>
  <c r="B728" i="17" s="1"/>
  <c r="B1015" i="17" s="1"/>
  <c r="B153" i="17"/>
  <c r="B440" i="17" s="1"/>
  <c r="B727" i="17" s="1"/>
  <c r="B1014" i="17" s="1"/>
  <c r="B152" i="17"/>
  <c r="B151" i="17"/>
  <c r="B150" i="17"/>
  <c r="B149" i="17"/>
  <c r="B436" i="17" s="1"/>
  <c r="B723" i="17" s="1"/>
  <c r="B1010" i="17" s="1"/>
  <c r="B148" i="17"/>
  <c r="B435" i="17" s="1"/>
  <c r="B722" i="17" s="1"/>
  <c r="B1009" i="17" s="1"/>
  <c r="B147" i="17"/>
  <c r="B146" i="17"/>
  <c r="B145" i="17"/>
  <c r="B144" i="17"/>
  <c r="B143" i="17"/>
  <c r="B142" i="17"/>
  <c r="B141" i="17"/>
  <c r="B140" i="17"/>
  <c r="B139" i="17"/>
  <c r="B138" i="17"/>
  <c r="B425" i="17" s="1"/>
  <c r="B712" i="17" s="1"/>
  <c r="B999" i="17" s="1"/>
  <c r="B137" i="17"/>
  <c r="B136" i="17"/>
  <c r="B423" i="17" s="1"/>
  <c r="B710" i="17" s="1"/>
  <c r="B997" i="17" s="1"/>
  <c r="B135" i="17"/>
  <c r="B134" i="17"/>
  <c r="B421" i="17" s="1"/>
  <c r="B708" i="17" s="1"/>
  <c r="B995" i="17" s="1"/>
  <c r="B133" i="17"/>
  <c r="B420" i="17" s="1"/>
  <c r="B707" i="17" s="1"/>
  <c r="B994" i="17" s="1"/>
  <c r="B132" i="17"/>
  <c r="B131" i="17"/>
  <c r="B130" i="17"/>
  <c r="B129" i="17"/>
  <c r="B128" i="17"/>
  <c r="B127" i="17"/>
  <c r="B126" i="17"/>
  <c r="B125" i="17"/>
  <c r="B124" i="17"/>
  <c r="B123" i="17"/>
  <c r="B122" i="17"/>
  <c r="B409" i="17" s="1"/>
  <c r="B696" i="17" s="1"/>
  <c r="B983" i="17" s="1"/>
  <c r="B121" i="17"/>
  <c r="B408" i="17" s="1"/>
  <c r="B695" i="17" s="1"/>
  <c r="B982" i="17" s="1"/>
  <c r="B120" i="17"/>
  <c r="B119" i="17"/>
  <c r="B118" i="17"/>
  <c r="B117" i="17"/>
  <c r="B404" i="17" s="1"/>
  <c r="B691" i="17" s="1"/>
  <c r="B978" i="17" s="1"/>
  <c r="B116" i="17"/>
  <c r="B115" i="17"/>
  <c r="B114" i="17"/>
  <c r="B401" i="17" s="1"/>
  <c r="B688" i="17" s="1"/>
  <c r="B975" i="17" s="1"/>
  <c r="B113" i="17"/>
  <c r="B112" i="17"/>
  <c r="B111" i="17"/>
  <c r="B110" i="17"/>
  <c r="B109" i="17"/>
  <c r="B108" i="17"/>
  <c r="B107" i="17"/>
  <c r="B106" i="17"/>
  <c r="B105" i="17"/>
  <c r="B104" i="17"/>
  <c r="B103" i="17"/>
  <c r="B102" i="17"/>
  <c r="B101" i="17"/>
  <c r="B100" i="17"/>
  <c r="B99" i="17"/>
  <c r="B98" i="17"/>
  <c r="B97" i="17"/>
  <c r="B96" i="17"/>
  <c r="B95" i="17"/>
  <c r="B94" i="17"/>
  <c r="B93" i="17"/>
  <c r="B92" i="17"/>
  <c r="B91" i="17"/>
  <c r="B90" i="17"/>
  <c r="B89" i="17"/>
  <c r="B88" i="17"/>
  <c r="B87" i="17"/>
  <c r="B86" i="17"/>
  <c r="B373" i="17" s="1"/>
  <c r="B660" i="17" s="1"/>
  <c r="B947" i="17" s="1"/>
  <c r="B85" i="17"/>
  <c r="B84" i="17"/>
  <c r="B371" i="17" s="1"/>
  <c r="B658" i="17" s="1"/>
  <c r="B945" i="17" s="1"/>
  <c r="B83" i="17"/>
  <c r="B82" i="17"/>
  <c r="B81" i="17"/>
  <c r="B80" i="17"/>
  <c r="B79" i="17"/>
  <c r="B78" i="17"/>
  <c r="B77" i="17"/>
  <c r="B76" i="17"/>
  <c r="B75" i="17"/>
  <c r="B74" i="17"/>
  <c r="B73" i="17"/>
  <c r="B72" i="17"/>
  <c r="B71" i="17"/>
  <c r="B358" i="17" s="1"/>
  <c r="B645" i="17" s="1"/>
  <c r="B932" i="17" s="1"/>
  <c r="B70" i="17"/>
  <c r="B69" i="17"/>
  <c r="B68" i="17"/>
  <c r="B67" i="17"/>
  <c r="B354" i="17" s="1"/>
  <c r="B641" i="17" s="1"/>
  <c r="B928" i="17" s="1"/>
  <c r="B66" i="17"/>
  <c r="B65" i="17"/>
  <c r="B64" i="17"/>
  <c r="B63" i="17"/>
  <c r="B62" i="17"/>
  <c r="B61" i="17"/>
  <c r="B60" i="17"/>
  <c r="B59" i="17"/>
  <c r="B58" i="17"/>
  <c r="B57" i="17"/>
  <c r="B56" i="17"/>
  <c r="B55" i="17"/>
  <c r="B54" i="17"/>
  <c r="B53" i="17"/>
  <c r="B340" i="17" s="1"/>
  <c r="B627" i="17" s="1"/>
  <c r="B914" i="17" s="1"/>
  <c r="B52" i="17"/>
  <c r="B51" i="17"/>
  <c r="B50" i="17"/>
  <c r="B337" i="17" s="1"/>
  <c r="B624" i="17" s="1"/>
  <c r="B911" i="17" s="1"/>
  <c r="B49" i="17"/>
  <c r="B48" i="17"/>
  <c r="B47" i="17"/>
  <c r="B46" i="17"/>
  <c r="B45" i="17"/>
  <c r="B44" i="17"/>
  <c r="B43" i="17"/>
  <c r="B42" i="17"/>
  <c r="B41" i="17"/>
  <c r="B328" i="17" s="1"/>
  <c r="B615" i="17" s="1"/>
  <c r="B902" i="17" s="1"/>
  <c r="B40" i="17"/>
  <c r="B39" i="17"/>
  <c r="B38" i="17"/>
  <c r="B325" i="17" s="1"/>
  <c r="B612" i="17" s="1"/>
  <c r="B899" i="17" s="1"/>
  <c r="B37" i="17"/>
  <c r="B36" i="17"/>
  <c r="B35" i="17"/>
  <c r="B34" i="17"/>
  <c r="B33" i="17"/>
  <c r="B32" i="17"/>
  <c r="B31" i="17"/>
  <c r="B30" i="17"/>
  <c r="B29" i="17"/>
  <c r="B28" i="17"/>
  <c r="B27" i="17"/>
  <c r="B26" i="17"/>
  <c r="B25" i="17"/>
  <c r="B24" i="17"/>
  <c r="B23" i="17"/>
  <c r="B22" i="17"/>
  <c r="B309" i="17" s="1"/>
  <c r="B596" i="17" s="1"/>
  <c r="B883" i="17" s="1"/>
  <c r="B21" i="17"/>
  <c r="B20" i="17"/>
  <c r="B19" i="17"/>
  <c r="B18" i="17"/>
  <c r="B17" i="17"/>
  <c r="B16" i="17"/>
  <c r="B15" i="17"/>
  <c r="B14" i="17"/>
  <c r="B13" i="17"/>
  <c r="B1440" i="13"/>
  <c r="A1440" i="13"/>
  <c r="B1439" i="13"/>
  <c r="A1439" i="13"/>
  <c r="B1438" i="13"/>
  <c r="A1438" i="13"/>
  <c r="B1437" i="13"/>
  <c r="A1437" i="13"/>
  <c r="B1436" i="13"/>
  <c r="A1436" i="13"/>
  <c r="B1435" i="13"/>
  <c r="A1435" i="13"/>
  <c r="B1434" i="13"/>
  <c r="A1434" i="13"/>
  <c r="B1433" i="13"/>
  <c r="A1433" i="13"/>
  <c r="B1432" i="13"/>
  <c r="A1432" i="13"/>
  <c r="B1431" i="13"/>
  <c r="A1431" i="13"/>
  <c r="B1430" i="13"/>
  <c r="A1430" i="13"/>
  <c r="B1429" i="13"/>
  <c r="A1429" i="13"/>
  <c r="B1428" i="13"/>
  <c r="A1428" i="13"/>
  <c r="B1427" i="13"/>
  <c r="A1427" i="13"/>
  <c r="B1426" i="13"/>
  <c r="A1426" i="13"/>
  <c r="B1425" i="13"/>
  <c r="A1425" i="13"/>
  <c r="B1424" i="13"/>
  <c r="B1423" i="13"/>
  <c r="B1422" i="13"/>
  <c r="B1421" i="13"/>
  <c r="B1420" i="13"/>
  <c r="B1419" i="13"/>
  <c r="B1418" i="13"/>
  <c r="B1417" i="13"/>
  <c r="B1416" i="13"/>
  <c r="B1415" i="13"/>
  <c r="B1414" i="13"/>
  <c r="B1413" i="13"/>
  <c r="B1412" i="13"/>
  <c r="B1411" i="13"/>
  <c r="B1410" i="13"/>
  <c r="B1409" i="13"/>
  <c r="B1408" i="13"/>
  <c r="B1407" i="13"/>
  <c r="B1406" i="13"/>
  <c r="B1405" i="13"/>
  <c r="B1404" i="13"/>
  <c r="B1403" i="13"/>
  <c r="B1402" i="13"/>
  <c r="B1401" i="13"/>
  <c r="B1400" i="13"/>
  <c r="B1399" i="13"/>
  <c r="B1398" i="13"/>
  <c r="B1397" i="13"/>
  <c r="B1396" i="13"/>
  <c r="B1395" i="13"/>
  <c r="B1394" i="13"/>
  <c r="B1393" i="13"/>
  <c r="B1392" i="13"/>
  <c r="B1391" i="13"/>
  <c r="B1390" i="13"/>
  <c r="B1389" i="13"/>
  <c r="B1388" i="13"/>
  <c r="B1387" i="13"/>
  <c r="B1386" i="13"/>
  <c r="B1385" i="13"/>
  <c r="B1384" i="13"/>
  <c r="B1383" i="13"/>
  <c r="B1382" i="13"/>
  <c r="B1381" i="13"/>
  <c r="B1380" i="13"/>
  <c r="B1379" i="13"/>
  <c r="B1378" i="13"/>
  <c r="B1377" i="13"/>
  <c r="B1376" i="13"/>
  <c r="B1375" i="13"/>
  <c r="B1374" i="13"/>
  <c r="B1373" i="13"/>
  <c r="B1372" i="13"/>
  <c r="B1371" i="13"/>
  <c r="B1370" i="13"/>
  <c r="B1369" i="13"/>
  <c r="B1368" i="13"/>
  <c r="B1367" i="13"/>
  <c r="B1366" i="13"/>
  <c r="B1365" i="13"/>
  <c r="B1364" i="13"/>
  <c r="B1363" i="13"/>
  <c r="B1362" i="13"/>
  <c r="B1361" i="13"/>
  <c r="B1360" i="13"/>
  <c r="B1359" i="13"/>
  <c r="B1358" i="13"/>
  <c r="B1357" i="13"/>
  <c r="B1356" i="13"/>
  <c r="B1355" i="13"/>
  <c r="B1354" i="13"/>
  <c r="B1353" i="13"/>
  <c r="B1352" i="13"/>
  <c r="B1351" i="13"/>
  <c r="B1350" i="13"/>
  <c r="B1349" i="13"/>
  <c r="B1348" i="13"/>
  <c r="B1347" i="13"/>
  <c r="B1346" i="13"/>
  <c r="B1345" i="13"/>
  <c r="B1344" i="13"/>
  <c r="B1343" i="13"/>
  <c r="B1342" i="13"/>
  <c r="B1341" i="13"/>
  <c r="B1340" i="13"/>
  <c r="B1339" i="13"/>
  <c r="B1338" i="13"/>
  <c r="B1337" i="13"/>
  <c r="B1336" i="13"/>
  <c r="B1335" i="13"/>
  <c r="B1334" i="13"/>
  <c r="B1333" i="13"/>
  <c r="B1332" i="13"/>
  <c r="B1331" i="13"/>
  <c r="B1330" i="13"/>
  <c r="B1329" i="13"/>
  <c r="B1328" i="13"/>
  <c r="B1327" i="13"/>
  <c r="B1326" i="13"/>
  <c r="B1325" i="13"/>
  <c r="B1324" i="13"/>
  <c r="B1323" i="13"/>
  <c r="B1322" i="13"/>
  <c r="B1321" i="13"/>
  <c r="B1320" i="13"/>
  <c r="B1319" i="13"/>
  <c r="B1318" i="13"/>
  <c r="B1317" i="13"/>
  <c r="B1316" i="13"/>
  <c r="B1315" i="13"/>
  <c r="B1314" i="13"/>
  <c r="B1313" i="13"/>
  <c r="B1312" i="13"/>
  <c r="B1311" i="13"/>
  <c r="B1310" i="13"/>
  <c r="B1309" i="13"/>
  <c r="B1308" i="13"/>
  <c r="B1307" i="13"/>
  <c r="B1306" i="13"/>
  <c r="B1305" i="13"/>
  <c r="B1304" i="13"/>
  <c r="B1303" i="13"/>
  <c r="B1302" i="13"/>
  <c r="B1301" i="13"/>
  <c r="B1300" i="13"/>
  <c r="B1299" i="13"/>
  <c r="B1298" i="13"/>
  <c r="B1297" i="13"/>
  <c r="B1296" i="13"/>
  <c r="B1295" i="13"/>
  <c r="B1294" i="13"/>
  <c r="B1293" i="13"/>
  <c r="B1292" i="13"/>
  <c r="B1291" i="13"/>
  <c r="B1290" i="13"/>
  <c r="B1289" i="13"/>
  <c r="B1288" i="13"/>
  <c r="B1287" i="13"/>
  <c r="B1286" i="13"/>
  <c r="B1285" i="13"/>
  <c r="B1284" i="13"/>
  <c r="B1283" i="13"/>
  <c r="B1282" i="13"/>
  <c r="B1281" i="13"/>
  <c r="B1280" i="13"/>
  <c r="B1279" i="13"/>
  <c r="B1278" i="13"/>
  <c r="B1277" i="13"/>
  <c r="B1276" i="13"/>
  <c r="B1275" i="13"/>
  <c r="B1274" i="13"/>
  <c r="B1273" i="13"/>
  <c r="B1272" i="13"/>
  <c r="B1271" i="13"/>
  <c r="B1270" i="13"/>
  <c r="B1269" i="13"/>
  <c r="B1268" i="13"/>
  <c r="B1267" i="13"/>
  <c r="B1266" i="13"/>
  <c r="B1265" i="13"/>
  <c r="B1264" i="13"/>
  <c r="B1263" i="13"/>
  <c r="B1262" i="13"/>
  <c r="B1261" i="13"/>
  <c r="B1260" i="13"/>
  <c r="B1259" i="13"/>
  <c r="B1258" i="13"/>
  <c r="B1257" i="13"/>
  <c r="B1256" i="13"/>
  <c r="B1255" i="13"/>
  <c r="B1254" i="13"/>
  <c r="B1253" i="13"/>
  <c r="B1252" i="13"/>
  <c r="B1251" i="13"/>
  <c r="B1250" i="13"/>
  <c r="B1249" i="13"/>
  <c r="B1248" i="13"/>
  <c r="B1247" i="13"/>
  <c r="B1246" i="13"/>
  <c r="B1245" i="13"/>
  <c r="B1244" i="13"/>
  <c r="B1243" i="13"/>
  <c r="B1242" i="13"/>
  <c r="B1241" i="13"/>
  <c r="B1240" i="13"/>
  <c r="B1239" i="13"/>
  <c r="B1238" i="13"/>
  <c r="B1237" i="13"/>
  <c r="B1236" i="13"/>
  <c r="B1235" i="13"/>
  <c r="B1234" i="13"/>
  <c r="B1233" i="13"/>
  <c r="B1232" i="13"/>
  <c r="B1231" i="13"/>
  <c r="B1230" i="13"/>
  <c r="B1229" i="13"/>
  <c r="B1228" i="13"/>
  <c r="B1227" i="13"/>
  <c r="B1226" i="13"/>
  <c r="B1225" i="13"/>
  <c r="B1224" i="13"/>
  <c r="B1223" i="13"/>
  <c r="B1222" i="13"/>
  <c r="B1221" i="13"/>
  <c r="B1220" i="13"/>
  <c r="B1219" i="13"/>
  <c r="B1218" i="13"/>
  <c r="B1217" i="13"/>
  <c r="B1216" i="13"/>
  <c r="B1215" i="13"/>
  <c r="B1214" i="13"/>
  <c r="B1213" i="13"/>
  <c r="B1212" i="13"/>
  <c r="B1211" i="13"/>
  <c r="B1210" i="13"/>
  <c r="B1209" i="13"/>
  <c r="B1208" i="13"/>
  <c r="B1207" i="13"/>
  <c r="B1206" i="13"/>
  <c r="B1205" i="13"/>
  <c r="B1204" i="13"/>
  <c r="B1203" i="13"/>
  <c r="B1202" i="13"/>
  <c r="B1201" i="13"/>
  <c r="B1200" i="13"/>
  <c r="B1199" i="13"/>
  <c r="B1198" i="13"/>
  <c r="B1197" i="13"/>
  <c r="B1196" i="13"/>
  <c r="B1195" i="13"/>
  <c r="B1194" i="13"/>
  <c r="B1193" i="13"/>
  <c r="B1192" i="13"/>
  <c r="B1191" i="13"/>
  <c r="B1190" i="13"/>
  <c r="B1189" i="13"/>
  <c r="B1188" i="13"/>
  <c r="B1187" i="13"/>
  <c r="B1186" i="13"/>
  <c r="B1185" i="13"/>
  <c r="B1184" i="13"/>
  <c r="B1183" i="13"/>
  <c r="B1182" i="13"/>
  <c r="B1181" i="13"/>
  <c r="B1180" i="13"/>
  <c r="B1179" i="13"/>
  <c r="B1178" i="13"/>
  <c r="B1177" i="13"/>
  <c r="B1176" i="13"/>
  <c r="B1175" i="13"/>
  <c r="B1174" i="13"/>
  <c r="B1173" i="13"/>
  <c r="B1172" i="13"/>
  <c r="B1171" i="13"/>
  <c r="B1170" i="13"/>
  <c r="B1169" i="13"/>
  <c r="B1168" i="13"/>
  <c r="B1167" i="13"/>
  <c r="B1166" i="13"/>
  <c r="B1165" i="13"/>
  <c r="B1164" i="13"/>
  <c r="B1163" i="13"/>
  <c r="B1162" i="13"/>
  <c r="B1161" i="13"/>
  <c r="B1037" i="13"/>
  <c r="B1014" i="13"/>
  <c r="B992" i="13"/>
  <c r="B976" i="13"/>
  <c r="B960" i="13"/>
  <c r="B944" i="13"/>
  <c r="B928" i="13"/>
  <c r="B906" i="13"/>
  <c r="B902" i="13"/>
  <c r="B898" i="13"/>
  <c r="B894" i="13"/>
  <c r="B890" i="13"/>
  <c r="B886" i="13"/>
  <c r="B882" i="13"/>
  <c r="B878" i="13"/>
  <c r="B874" i="13"/>
  <c r="B822" i="13"/>
  <c r="B1109" i="13" s="1"/>
  <c r="B785" i="13"/>
  <c r="B1072" i="13" s="1"/>
  <c r="B769" i="13"/>
  <c r="B1056" i="13" s="1"/>
  <c r="B753" i="13"/>
  <c r="B1040" i="13" s="1"/>
  <c r="B709" i="13"/>
  <c r="B996" i="13" s="1"/>
  <c r="B669" i="13"/>
  <c r="B956" i="13" s="1"/>
  <c r="B564" i="13"/>
  <c r="B851" i="13" s="1"/>
  <c r="B1138" i="13" s="1"/>
  <c r="B500" i="13"/>
  <c r="B787" i="13" s="1"/>
  <c r="B1074" i="13" s="1"/>
  <c r="B451" i="13"/>
  <c r="B738" i="13" s="1"/>
  <c r="B1025" i="13" s="1"/>
  <c r="B435" i="13"/>
  <c r="B722" i="13" s="1"/>
  <c r="B1009" i="13" s="1"/>
  <c r="B419" i="13"/>
  <c r="B706" i="13" s="1"/>
  <c r="B993" i="13" s="1"/>
  <c r="B403" i="13"/>
  <c r="B690" i="13" s="1"/>
  <c r="B977" i="13" s="1"/>
  <c r="B387" i="13"/>
  <c r="B674" i="13" s="1"/>
  <c r="B961" i="13" s="1"/>
  <c r="B371" i="13"/>
  <c r="B658" i="13" s="1"/>
  <c r="B945" i="13" s="1"/>
  <c r="B355" i="13"/>
  <c r="B642" i="13" s="1"/>
  <c r="B929" i="13" s="1"/>
  <c r="B339" i="13"/>
  <c r="B626" i="13" s="1"/>
  <c r="B913" i="13" s="1"/>
  <c r="B323" i="13"/>
  <c r="B610" i="13" s="1"/>
  <c r="B897" i="13" s="1"/>
  <c r="B307" i="13"/>
  <c r="B594" i="13" s="1"/>
  <c r="B881" i="13" s="1"/>
  <c r="B292" i="13"/>
  <c r="B579" i="13" s="1"/>
  <c r="B866" i="13" s="1"/>
  <c r="B1153" i="13" s="1"/>
  <c r="A292" i="13"/>
  <c r="A579" i="13" s="1"/>
  <c r="A866" i="13" s="1"/>
  <c r="A1153" i="13" s="1"/>
  <c r="B291" i="13"/>
  <c r="B578" i="13" s="1"/>
  <c r="B865" i="13" s="1"/>
  <c r="B1152" i="13" s="1"/>
  <c r="A291" i="13"/>
  <c r="A578" i="13" s="1"/>
  <c r="A865" i="13" s="1"/>
  <c r="A1152" i="13" s="1"/>
  <c r="B290" i="13"/>
  <c r="B577" i="13" s="1"/>
  <c r="B864" i="13" s="1"/>
  <c r="B1151" i="13" s="1"/>
  <c r="A290" i="13"/>
  <c r="A577" i="13" s="1"/>
  <c r="A864" i="13" s="1"/>
  <c r="A1151" i="13" s="1"/>
  <c r="B289" i="13"/>
  <c r="B576" i="13" s="1"/>
  <c r="B863" i="13" s="1"/>
  <c r="B1150" i="13" s="1"/>
  <c r="A289" i="13"/>
  <c r="A576" i="13" s="1"/>
  <c r="A863" i="13" s="1"/>
  <c r="A1150" i="13" s="1"/>
  <c r="B288" i="13"/>
  <c r="B575" i="13" s="1"/>
  <c r="B862" i="13" s="1"/>
  <c r="B1149" i="13" s="1"/>
  <c r="A288" i="13"/>
  <c r="A575" i="13" s="1"/>
  <c r="A862" i="13" s="1"/>
  <c r="A1149" i="13" s="1"/>
  <c r="B287" i="13"/>
  <c r="B574" i="13" s="1"/>
  <c r="B861" i="13" s="1"/>
  <c r="B1148" i="13" s="1"/>
  <c r="A287" i="13"/>
  <c r="A574" i="13" s="1"/>
  <c r="A861" i="13" s="1"/>
  <c r="A1148" i="13" s="1"/>
  <c r="B286" i="13"/>
  <c r="B573" i="13" s="1"/>
  <c r="B860" i="13" s="1"/>
  <c r="B1147" i="13" s="1"/>
  <c r="A286" i="13"/>
  <c r="A573" i="13" s="1"/>
  <c r="B285" i="13"/>
  <c r="B572" i="13" s="1"/>
  <c r="B859" i="13" s="1"/>
  <c r="B1146" i="13" s="1"/>
  <c r="A285" i="13"/>
  <c r="A572" i="13" s="1"/>
  <c r="A859" i="13" s="1"/>
  <c r="A1146" i="13" s="1"/>
  <c r="B284" i="13"/>
  <c r="B571" i="13" s="1"/>
  <c r="B858" i="13" s="1"/>
  <c r="B1145" i="13" s="1"/>
  <c r="A284" i="13"/>
  <c r="A571" i="13" s="1"/>
  <c r="A858" i="13" s="1"/>
  <c r="A1145" i="13" s="1"/>
  <c r="B283" i="13"/>
  <c r="B570" i="13" s="1"/>
  <c r="B857" i="13" s="1"/>
  <c r="B1144" i="13" s="1"/>
  <c r="A283" i="13"/>
  <c r="A570" i="13" s="1"/>
  <c r="A857" i="13" s="1"/>
  <c r="A1144" i="13" s="1"/>
  <c r="B282" i="13"/>
  <c r="B569" i="13" s="1"/>
  <c r="B856" i="13" s="1"/>
  <c r="B1143" i="13" s="1"/>
  <c r="A282" i="13"/>
  <c r="A569" i="13" s="1"/>
  <c r="A856" i="13" s="1"/>
  <c r="A1143" i="13" s="1"/>
  <c r="B281" i="13"/>
  <c r="B568" i="13" s="1"/>
  <c r="B855" i="13" s="1"/>
  <c r="B1142" i="13" s="1"/>
  <c r="A281" i="13"/>
  <c r="A568" i="13" s="1"/>
  <c r="B280" i="13"/>
  <c r="B567" i="13" s="1"/>
  <c r="B854" i="13" s="1"/>
  <c r="B1141" i="13" s="1"/>
  <c r="A280" i="13"/>
  <c r="A567" i="13" s="1"/>
  <c r="A854" i="13" s="1"/>
  <c r="A1141" i="13" s="1"/>
  <c r="B279" i="13"/>
  <c r="B566" i="13" s="1"/>
  <c r="B853" i="13" s="1"/>
  <c r="B1140" i="13" s="1"/>
  <c r="A279" i="13"/>
  <c r="A566" i="13" s="1"/>
  <c r="A853" i="13" s="1"/>
  <c r="A1140" i="13" s="1"/>
  <c r="B278" i="13"/>
  <c r="B565" i="13" s="1"/>
  <c r="B852" i="13" s="1"/>
  <c r="B1139" i="13" s="1"/>
  <c r="A278" i="13"/>
  <c r="A565" i="13" s="1"/>
  <c r="A852" i="13" s="1"/>
  <c r="A1139" i="13" s="1"/>
  <c r="B277" i="13"/>
  <c r="A277" i="13"/>
  <c r="A564" i="13" s="1"/>
  <c r="A851" i="13" s="1"/>
  <c r="A1138" i="13" s="1"/>
  <c r="B276" i="13"/>
  <c r="B563" i="13" s="1"/>
  <c r="B850" i="13" s="1"/>
  <c r="B1137" i="13" s="1"/>
  <c r="B275" i="13"/>
  <c r="B562" i="13" s="1"/>
  <c r="B849" i="13" s="1"/>
  <c r="B1136" i="13" s="1"/>
  <c r="B274" i="13"/>
  <c r="B561" i="13" s="1"/>
  <c r="B848" i="13" s="1"/>
  <c r="B1135" i="13" s="1"/>
  <c r="B273" i="13"/>
  <c r="B560" i="13" s="1"/>
  <c r="B847" i="13" s="1"/>
  <c r="B1134" i="13" s="1"/>
  <c r="B272" i="13"/>
  <c r="B559" i="13" s="1"/>
  <c r="B846" i="13" s="1"/>
  <c r="B1133" i="13" s="1"/>
  <c r="B271" i="13"/>
  <c r="B558" i="13" s="1"/>
  <c r="B845" i="13" s="1"/>
  <c r="B1132" i="13" s="1"/>
  <c r="B270" i="13"/>
  <c r="B557" i="13" s="1"/>
  <c r="B844" i="13" s="1"/>
  <c r="B1131" i="13" s="1"/>
  <c r="B269" i="13"/>
  <c r="B556" i="13" s="1"/>
  <c r="B843" i="13" s="1"/>
  <c r="B1130" i="13" s="1"/>
  <c r="B268" i="13"/>
  <c r="B555" i="13" s="1"/>
  <c r="B842" i="13" s="1"/>
  <c r="B1129" i="13" s="1"/>
  <c r="B267" i="13"/>
  <c r="B554" i="13" s="1"/>
  <c r="B841" i="13" s="1"/>
  <c r="B1128" i="13" s="1"/>
  <c r="B266" i="13"/>
  <c r="B553" i="13" s="1"/>
  <c r="B840" i="13" s="1"/>
  <c r="B1127" i="13" s="1"/>
  <c r="B265" i="13"/>
  <c r="B552" i="13" s="1"/>
  <c r="B839" i="13" s="1"/>
  <c r="B1126" i="13" s="1"/>
  <c r="B264" i="13"/>
  <c r="B551" i="13" s="1"/>
  <c r="B838" i="13" s="1"/>
  <c r="B1125" i="13" s="1"/>
  <c r="B263" i="13"/>
  <c r="B550" i="13" s="1"/>
  <c r="B837" i="13" s="1"/>
  <c r="B1124" i="13" s="1"/>
  <c r="B262" i="13"/>
  <c r="B549" i="13" s="1"/>
  <c r="B836" i="13" s="1"/>
  <c r="B1123" i="13" s="1"/>
  <c r="B261" i="13"/>
  <c r="B548" i="13" s="1"/>
  <c r="B835" i="13" s="1"/>
  <c r="B1122" i="13" s="1"/>
  <c r="B260" i="13"/>
  <c r="B547" i="13" s="1"/>
  <c r="B834" i="13" s="1"/>
  <c r="B1121" i="13" s="1"/>
  <c r="B259" i="13"/>
  <c r="B546" i="13" s="1"/>
  <c r="B833" i="13" s="1"/>
  <c r="B1120" i="13" s="1"/>
  <c r="B258" i="13"/>
  <c r="B545" i="13" s="1"/>
  <c r="B832" i="13" s="1"/>
  <c r="B1119" i="13" s="1"/>
  <c r="B257" i="13"/>
  <c r="B544" i="13" s="1"/>
  <c r="B831" i="13" s="1"/>
  <c r="B1118" i="13" s="1"/>
  <c r="B256" i="13"/>
  <c r="B543" i="13" s="1"/>
  <c r="B830" i="13" s="1"/>
  <c r="B1117" i="13" s="1"/>
  <c r="B255" i="13"/>
  <c r="B542" i="13" s="1"/>
  <c r="B829" i="13" s="1"/>
  <c r="B1116" i="13" s="1"/>
  <c r="B254" i="13"/>
  <c r="B541" i="13" s="1"/>
  <c r="B828" i="13" s="1"/>
  <c r="B1115" i="13" s="1"/>
  <c r="B253" i="13"/>
  <c r="B540" i="13" s="1"/>
  <c r="B827" i="13" s="1"/>
  <c r="B1114" i="13" s="1"/>
  <c r="B252" i="13"/>
  <c r="B539" i="13" s="1"/>
  <c r="B826" i="13" s="1"/>
  <c r="B1113" i="13" s="1"/>
  <c r="B251" i="13"/>
  <c r="B538" i="13" s="1"/>
  <c r="B825" i="13" s="1"/>
  <c r="B1112" i="13" s="1"/>
  <c r="B250" i="13"/>
  <c r="B537" i="13" s="1"/>
  <c r="B824" i="13" s="1"/>
  <c r="B1111" i="13" s="1"/>
  <c r="B249" i="13"/>
  <c r="B536" i="13" s="1"/>
  <c r="B823" i="13" s="1"/>
  <c r="B1110" i="13" s="1"/>
  <c r="B248" i="13"/>
  <c r="B535" i="13" s="1"/>
  <c r="B247" i="13"/>
  <c r="B534" i="13" s="1"/>
  <c r="B821" i="13" s="1"/>
  <c r="B1108" i="13" s="1"/>
  <c r="B246" i="13"/>
  <c r="B533" i="13" s="1"/>
  <c r="B820" i="13" s="1"/>
  <c r="B1107" i="13" s="1"/>
  <c r="B245" i="13"/>
  <c r="B532" i="13" s="1"/>
  <c r="B819" i="13" s="1"/>
  <c r="B1106" i="13" s="1"/>
  <c r="B244" i="13"/>
  <c r="B531" i="13" s="1"/>
  <c r="B818" i="13" s="1"/>
  <c r="B1105" i="13" s="1"/>
  <c r="B243" i="13"/>
  <c r="B530" i="13" s="1"/>
  <c r="B817" i="13" s="1"/>
  <c r="B1104" i="13" s="1"/>
  <c r="B242" i="13"/>
  <c r="B529" i="13" s="1"/>
  <c r="B816" i="13" s="1"/>
  <c r="B1103" i="13" s="1"/>
  <c r="B241" i="13"/>
  <c r="B528" i="13" s="1"/>
  <c r="B815" i="13" s="1"/>
  <c r="B1102" i="13" s="1"/>
  <c r="B240" i="13"/>
  <c r="B527" i="13" s="1"/>
  <c r="B814" i="13" s="1"/>
  <c r="B1101" i="13" s="1"/>
  <c r="B239" i="13"/>
  <c r="B526" i="13" s="1"/>
  <c r="B813" i="13" s="1"/>
  <c r="B1100" i="13" s="1"/>
  <c r="B238" i="13"/>
  <c r="B525" i="13" s="1"/>
  <c r="B812" i="13" s="1"/>
  <c r="B1099" i="13" s="1"/>
  <c r="B237" i="13"/>
  <c r="B524" i="13" s="1"/>
  <c r="B811" i="13" s="1"/>
  <c r="B1098" i="13" s="1"/>
  <c r="B236" i="13"/>
  <c r="B523" i="13" s="1"/>
  <c r="B810" i="13" s="1"/>
  <c r="B1097" i="13" s="1"/>
  <c r="B235" i="13"/>
  <c r="B522" i="13" s="1"/>
  <c r="B809" i="13" s="1"/>
  <c r="B1096" i="13" s="1"/>
  <c r="B234" i="13"/>
  <c r="B521" i="13" s="1"/>
  <c r="B808" i="13" s="1"/>
  <c r="B1095" i="13" s="1"/>
  <c r="B233" i="13"/>
  <c r="B520" i="13" s="1"/>
  <c r="B807" i="13" s="1"/>
  <c r="B1094" i="13" s="1"/>
  <c r="B232" i="13"/>
  <c r="B519" i="13" s="1"/>
  <c r="B806" i="13" s="1"/>
  <c r="B1093" i="13" s="1"/>
  <c r="B231" i="13"/>
  <c r="B518" i="13" s="1"/>
  <c r="B805" i="13" s="1"/>
  <c r="B1092" i="13" s="1"/>
  <c r="B230" i="13"/>
  <c r="B517" i="13" s="1"/>
  <c r="B804" i="13" s="1"/>
  <c r="B1091" i="13" s="1"/>
  <c r="B229" i="13"/>
  <c r="B516" i="13" s="1"/>
  <c r="B803" i="13" s="1"/>
  <c r="B1090" i="13" s="1"/>
  <c r="B228" i="13"/>
  <c r="B515" i="13" s="1"/>
  <c r="B802" i="13" s="1"/>
  <c r="B1089" i="13" s="1"/>
  <c r="B227" i="13"/>
  <c r="B514" i="13" s="1"/>
  <c r="B801" i="13" s="1"/>
  <c r="B1088" i="13" s="1"/>
  <c r="B226" i="13"/>
  <c r="B513" i="13" s="1"/>
  <c r="B800" i="13" s="1"/>
  <c r="B1087" i="13" s="1"/>
  <c r="B225" i="13"/>
  <c r="B512" i="13" s="1"/>
  <c r="B799" i="13" s="1"/>
  <c r="B1086" i="13" s="1"/>
  <c r="B224" i="13"/>
  <c r="B511" i="13" s="1"/>
  <c r="B798" i="13" s="1"/>
  <c r="B1085" i="13" s="1"/>
  <c r="B223" i="13"/>
  <c r="B510" i="13" s="1"/>
  <c r="B797" i="13" s="1"/>
  <c r="B1084" i="13" s="1"/>
  <c r="B222" i="13"/>
  <c r="B509" i="13" s="1"/>
  <c r="B796" i="13" s="1"/>
  <c r="B1083" i="13" s="1"/>
  <c r="B221" i="13"/>
  <c r="B508" i="13" s="1"/>
  <c r="B795" i="13" s="1"/>
  <c r="B1082" i="13" s="1"/>
  <c r="B220" i="13"/>
  <c r="B507" i="13" s="1"/>
  <c r="B794" i="13" s="1"/>
  <c r="B1081" i="13" s="1"/>
  <c r="B219" i="13"/>
  <c r="B506" i="13" s="1"/>
  <c r="B793" i="13" s="1"/>
  <c r="B1080" i="13" s="1"/>
  <c r="B218" i="13"/>
  <c r="B505" i="13" s="1"/>
  <c r="B792" i="13" s="1"/>
  <c r="B1079" i="13" s="1"/>
  <c r="B217" i="13"/>
  <c r="B504" i="13" s="1"/>
  <c r="B791" i="13" s="1"/>
  <c r="B1078" i="13" s="1"/>
  <c r="B216" i="13"/>
  <c r="B503" i="13" s="1"/>
  <c r="B790" i="13" s="1"/>
  <c r="B1077" i="13" s="1"/>
  <c r="B215" i="13"/>
  <c r="B502" i="13" s="1"/>
  <c r="B789" i="13" s="1"/>
  <c r="B1076" i="13" s="1"/>
  <c r="B214" i="13"/>
  <c r="B501" i="13" s="1"/>
  <c r="B788" i="13" s="1"/>
  <c r="B1075" i="13" s="1"/>
  <c r="B213" i="13"/>
  <c r="B212" i="13"/>
  <c r="B499" i="13" s="1"/>
  <c r="B786" i="13" s="1"/>
  <c r="B1073" i="13" s="1"/>
  <c r="B211" i="13"/>
  <c r="B498" i="13" s="1"/>
  <c r="B210" i="13"/>
  <c r="B497" i="13" s="1"/>
  <c r="B784" i="13" s="1"/>
  <c r="B1071" i="13" s="1"/>
  <c r="B209" i="13"/>
  <c r="B496" i="13" s="1"/>
  <c r="B783" i="13" s="1"/>
  <c r="B1070" i="13" s="1"/>
  <c r="B208" i="13"/>
  <c r="B495" i="13" s="1"/>
  <c r="B782" i="13" s="1"/>
  <c r="B1069" i="13" s="1"/>
  <c r="B207" i="13"/>
  <c r="B494" i="13" s="1"/>
  <c r="B781" i="13" s="1"/>
  <c r="B1068" i="13" s="1"/>
  <c r="B206" i="13"/>
  <c r="B493" i="13" s="1"/>
  <c r="B780" i="13" s="1"/>
  <c r="B1067" i="13" s="1"/>
  <c r="B205" i="13"/>
  <c r="B492" i="13" s="1"/>
  <c r="B779" i="13" s="1"/>
  <c r="B1066" i="13" s="1"/>
  <c r="B204" i="13"/>
  <c r="B491" i="13" s="1"/>
  <c r="B778" i="13" s="1"/>
  <c r="B1065" i="13" s="1"/>
  <c r="B203" i="13"/>
  <c r="B490" i="13" s="1"/>
  <c r="B777" i="13" s="1"/>
  <c r="B1064" i="13" s="1"/>
  <c r="B202" i="13"/>
  <c r="B489" i="13" s="1"/>
  <c r="B776" i="13" s="1"/>
  <c r="B1063" i="13" s="1"/>
  <c r="B201" i="13"/>
  <c r="B488" i="13" s="1"/>
  <c r="B775" i="13" s="1"/>
  <c r="B1062" i="13" s="1"/>
  <c r="B200" i="13"/>
  <c r="B487" i="13" s="1"/>
  <c r="B774" i="13" s="1"/>
  <c r="B1061" i="13" s="1"/>
  <c r="B199" i="13"/>
  <c r="B486" i="13" s="1"/>
  <c r="B773" i="13" s="1"/>
  <c r="B1060" i="13" s="1"/>
  <c r="B198" i="13"/>
  <c r="B485" i="13" s="1"/>
  <c r="B772" i="13" s="1"/>
  <c r="B1059" i="13" s="1"/>
  <c r="B197" i="13"/>
  <c r="B484" i="13" s="1"/>
  <c r="B771" i="13" s="1"/>
  <c r="B1058" i="13" s="1"/>
  <c r="B196" i="13"/>
  <c r="B483" i="13" s="1"/>
  <c r="B770" i="13" s="1"/>
  <c r="B1057" i="13" s="1"/>
  <c r="B195" i="13"/>
  <c r="B482" i="13" s="1"/>
  <c r="B194" i="13"/>
  <c r="B481" i="13" s="1"/>
  <c r="B768" i="13" s="1"/>
  <c r="B1055" i="13" s="1"/>
  <c r="B193" i="13"/>
  <c r="B480" i="13" s="1"/>
  <c r="B767" i="13" s="1"/>
  <c r="B1054" i="13" s="1"/>
  <c r="B192" i="13"/>
  <c r="B479" i="13" s="1"/>
  <c r="B766" i="13" s="1"/>
  <c r="B1053" i="13" s="1"/>
  <c r="B191" i="13"/>
  <c r="B478" i="13" s="1"/>
  <c r="B765" i="13" s="1"/>
  <c r="B1052" i="13" s="1"/>
  <c r="B190" i="13"/>
  <c r="B477" i="13" s="1"/>
  <c r="B764" i="13" s="1"/>
  <c r="B1051" i="13" s="1"/>
  <c r="B189" i="13"/>
  <c r="B476" i="13" s="1"/>
  <c r="B763" i="13" s="1"/>
  <c r="B1050" i="13" s="1"/>
  <c r="B188" i="13"/>
  <c r="B475" i="13" s="1"/>
  <c r="B762" i="13" s="1"/>
  <c r="B1049" i="13" s="1"/>
  <c r="B187" i="13"/>
  <c r="B474" i="13" s="1"/>
  <c r="B761" i="13" s="1"/>
  <c r="B1048" i="13" s="1"/>
  <c r="B186" i="13"/>
  <c r="B473" i="13" s="1"/>
  <c r="B760" i="13" s="1"/>
  <c r="B1047" i="13" s="1"/>
  <c r="B185" i="13"/>
  <c r="B472" i="13" s="1"/>
  <c r="B759" i="13" s="1"/>
  <c r="B1046" i="13" s="1"/>
  <c r="B184" i="13"/>
  <c r="B471" i="13" s="1"/>
  <c r="B758" i="13" s="1"/>
  <c r="B1045" i="13" s="1"/>
  <c r="B183" i="13"/>
  <c r="B470" i="13" s="1"/>
  <c r="B757" i="13" s="1"/>
  <c r="B1044" i="13" s="1"/>
  <c r="B182" i="13"/>
  <c r="B469" i="13" s="1"/>
  <c r="B756" i="13" s="1"/>
  <c r="B1043" i="13" s="1"/>
  <c r="B181" i="13"/>
  <c r="B468" i="13" s="1"/>
  <c r="B755" i="13" s="1"/>
  <c r="B1042" i="13" s="1"/>
  <c r="B180" i="13"/>
  <c r="B467" i="13" s="1"/>
  <c r="B754" i="13" s="1"/>
  <c r="B1041" i="13" s="1"/>
  <c r="B179" i="13"/>
  <c r="B466" i="13" s="1"/>
  <c r="B178" i="13"/>
  <c r="B465" i="13" s="1"/>
  <c r="B752" i="13" s="1"/>
  <c r="B1039" i="13" s="1"/>
  <c r="B177" i="13"/>
  <c r="B464" i="13" s="1"/>
  <c r="B751" i="13" s="1"/>
  <c r="B1038" i="13" s="1"/>
  <c r="B176" i="13"/>
  <c r="B463" i="13" s="1"/>
  <c r="B750" i="13" s="1"/>
  <c r="B175" i="13"/>
  <c r="B462" i="13" s="1"/>
  <c r="B749" i="13" s="1"/>
  <c r="B1036" i="13" s="1"/>
  <c r="B174" i="13"/>
  <c r="B461" i="13" s="1"/>
  <c r="B748" i="13" s="1"/>
  <c r="B1035" i="13" s="1"/>
  <c r="B173" i="13"/>
  <c r="B460" i="13" s="1"/>
  <c r="B747" i="13" s="1"/>
  <c r="B1034" i="13" s="1"/>
  <c r="B172" i="13"/>
  <c r="B459" i="13" s="1"/>
  <c r="B746" i="13" s="1"/>
  <c r="B1033" i="13" s="1"/>
  <c r="B171" i="13"/>
  <c r="B458" i="13" s="1"/>
  <c r="B745" i="13" s="1"/>
  <c r="B1032" i="13" s="1"/>
  <c r="B170" i="13"/>
  <c r="B457" i="13" s="1"/>
  <c r="B744" i="13" s="1"/>
  <c r="B1031" i="13" s="1"/>
  <c r="B169" i="13"/>
  <c r="B456" i="13" s="1"/>
  <c r="B743" i="13" s="1"/>
  <c r="B1030" i="13" s="1"/>
  <c r="B168" i="13"/>
  <c r="B455" i="13" s="1"/>
  <c r="B742" i="13" s="1"/>
  <c r="B1029" i="13" s="1"/>
  <c r="B167" i="13"/>
  <c r="B454" i="13" s="1"/>
  <c r="B741" i="13" s="1"/>
  <c r="B1028" i="13" s="1"/>
  <c r="B166" i="13"/>
  <c r="B453" i="13" s="1"/>
  <c r="B740" i="13" s="1"/>
  <c r="B1027" i="13" s="1"/>
  <c r="B165" i="13"/>
  <c r="B452" i="13" s="1"/>
  <c r="B739" i="13" s="1"/>
  <c r="B1026" i="13" s="1"/>
  <c r="B164" i="13"/>
  <c r="B163" i="13"/>
  <c r="B450" i="13" s="1"/>
  <c r="B737" i="13" s="1"/>
  <c r="B1024" i="13" s="1"/>
  <c r="B162" i="13"/>
  <c r="B449" i="13" s="1"/>
  <c r="B736" i="13" s="1"/>
  <c r="B1023" i="13" s="1"/>
  <c r="B161" i="13"/>
  <c r="B448" i="13" s="1"/>
  <c r="B735" i="13" s="1"/>
  <c r="B1022" i="13" s="1"/>
  <c r="B160" i="13"/>
  <c r="B447" i="13" s="1"/>
  <c r="B734" i="13" s="1"/>
  <c r="B1021" i="13" s="1"/>
  <c r="B159" i="13"/>
  <c r="B446" i="13" s="1"/>
  <c r="B733" i="13" s="1"/>
  <c r="B1020" i="13" s="1"/>
  <c r="B158" i="13"/>
  <c r="B445" i="13" s="1"/>
  <c r="B732" i="13" s="1"/>
  <c r="B1019" i="13" s="1"/>
  <c r="B157" i="13"/>
  <c r="B444" i="13" s="1"/>
  <c r="B731" i="13" s="1"/>
  <c r="B1018" i="13" s="1"/>
  <c r="B156" i="13"/>
  <c r="B443" i="13" s="1"/>
  <c r="B730" i="13" s="1"/>
  <c r="B1017" i="13" s="1"/>
  <c r="B155" i="13"/>
  <c r="B442" i="13" s="1"/>
  <c r="B729" i="13" s="1"/>
  <c r="B1016" i="13" s="1"/>
  <c r="B154" i="13"/>
  <c r="B441" i="13" s="1"/>
  <c r="B728" i="13" s="1"/>
  <c r="B1015" i="13" s="1"/>
  <c r="B153" i="13"/>
  <c r="B440" i="13" s="1"/>
  <c r="B727" i="13" s="1"/>
  <c r="B152" i="13"/>
  <c r="B439" i="13" s="1"/>
  <c r="B726" i="13" s="1"/>
  <c r="B1013" i="13" s="1"/>
  <c r="B151" i="13"/>
  <c r="B438" i="13" s="1"/>
  <c r="B725" i="13" s="1"/>
  <c r="B1012" i="13" s="1"/>
  <c r="B150" i="13"/>
  <c r="B437" i="13" s="1"/>
  <c r="B724" i="13" s="1"/>
  <c r="B1011" i="13" s="1"/>
  <c r="B149" i="13"/>
  <c r="B436" i="13" s="1"/>
  <c r="B723" i="13" s="1"/>
  <c r="B1010" i="13" s="1"/>
  <c r="B148" i="13"/>
  <c r="B147" i="13"/>
  <c r="B434" i="13" s="1"/>
  <c r="B721" i="13" s="1"/>
  <c r="B1008" i="13" s="1"/>
  <c r="B146" i="13"/>
  <c r="B433" i="13" s="1"/>
  <c r="B720" i="13" s="1"/>
  <c r="B1007" i="13" s="1"/>
  <c r="B145" i="13"/>
  <c r="B432" i="13" s="1"/>
  <c r="B719" i="13" s="1"/>
  <c r="B1006" i="13" s="1"/>
  <c r="B144" i="13"/>
  <c r="B431" i="13" s="1"/>
  <c r="B718" i="13" s="1"/>
  <c r="B1005" i="13" s="1"/>
  <c r="B143" i="13"/>
  <c r="B430" i="13" s="1"/>
  <c r="B717" i="13" s="1"/>
  <c r="B1004" i="13" s="1"/>
  <c r="B142" i="13"/>
  <c r="B429" i="13" s="1"/>
  <c r="B716" i="13" s="1"/>
  <c r="B1003" i="13" s="1"/>
  <c r="B141" i="13"/>
  <c r="B428" i="13" s="1"/>
  <c r="B715" i="13" s="1"/>
  <c r="B1002" i="13" s="1"/>
  <c r="B140" i="13"/>
  <c r="B427" i="13" s="1"/>
  <c r="B714" i="13" s="1"/>
  <c r="B1001" i="13" s="1"/>
  <c r="B139" i="13"/>
  <c r="B426" i="13" s="1"/>
  <c r="B713" i="13" s="1"/>
  <c r="B1000" i="13" s="1"/>
  <c r="B138" i="13"/>
  <c r="B425" i="13" s="1"/>
  <c r="B712" i="13" s="1"/>
  <c r="B999" i="13" s="1"/>
  <c r="B137" i="13"/>
  <c r="B424" i="13" s="1"/>
  <c r="B711" i="13" s="1"/>
  <c r="B998" i="13" s="1"/>
  <c r="B136" i="13"/>
  <c r="B423" i="13" s="1"/>
  <c r="B710" i="13" s="1"/>
  <c r="B997" i="13" s="1"/>
  <c r="B135" i="13"/>
  <c r="B422" i="13" s="1"/>
  <c r="B134" i="13"/>
  <c r="B421" i="13" s="1"/>
  <c r="B708" i="13" s="1"/>
  <c r="B995" i="13" s="1"/>
  <c r="B133" i="13"/>
  <c r="B420" i="13" s="1"/>
  <c r="B707" i="13" s="1"/>
  <c r="B994" i="13" s="1"/>
  <c r="B132" i="13"/>
  <c r="B131" i="13"/>
  <c r="B418" i="13" s="1"/>
  <c r="B705" i="13" s="1"/>
  <c r="B130" i="13"/>
  <c r="B417" i="13" s="1"/>
  <c r="B704" i="13" s="1"/>
  <c r="B991" i="13" s="1"/>
  <c r="B129" i="13"/>
  <c r="B416" i="13" s="1"/>
  <c r="B703" i="13" s="1"/>
  <c r="B990" i="13" s="1"/>
  <c r="B128" i="13"/>
  <c r="B415" i="13" s="1"/>
  <c r="B702" i="13" s="1"/>
  <c r="B989" i="13" s="1"/>
  <c r="B127" i="13"/>
  <c r="B414" i="13" s="1"/>
  <c r="B701" i="13" s="1"/>
  <c r="B988" i="13" s="1"/>
  <c r="B126" i="13"/>
  <c r="B413" i="13" s="1"/>
  <c r="B700" i="13" s="1"/>
  <c r="B987" i="13" s="1"/>
  <c r="B125" i="13"/>
  <c r="B412" i="13" s="1"/>
  <c r="B699" i="13" s="1"/>
  <c r="B986" i="13" s="1"/>
  <c r="B124" i="13"/>
  <c r="B411" i="13" s="1"/>
  <c r="B698" i="13" s="1"/>
  <c r="B985" i="13" s="1"/>
  <c r="B123" i="13"/>
  <c r="B410" i="13" s="1"/>
  <c r="B697" i="13" s="1"/>
  <c r="B984" i="13" s="1"/>
  <c r="B122" i="13"/>
  <c r="B409" i="13" s="1"/>
  <c r="B696" i="13" s="1"/>
  <c r="B983" i="13" s="1"/>
  <c r="B121" i="13"/>
  <c r="B408" i="13" s="1"/>
  <c r="B695" i="13" s="1"/>
  <c r="B982" i="13" s="1"/>
  <c r="B120" i="13"/>
  <c r="B407" i="13" s="1"/>
  <c r="B694" i="13" s="1"/>
  <c r="B981" i="13" s="1"/>
  <c r="B119" i="13"/>
  <c r="B406" i="13" s="1"/>
  <c r="B693" i="13" s="1"/>
  <c r="B980" i="13" s="1"/>
  <c r="B118" i="13"/>
  <c r="B405" i="13" s="1"/>
  <c r="B692" i="13" s="1"/>
  <c r="B979" i="13" s="1"/>
  <c r="B117" i="13"/>
  <c r="B404" i="13" s="1"/>
  <c r="B691" i="13" s="1"/>
  <c r="B978" i="13" s="1"/>
  <c r="B116" i="13"/>
  <c r="B115" i="13"/>
  <c r="B402" i="13" s="1"/>
  <c r="B689" i="13" s="1"/>
  <c r="B114" i="13"/>
  <c r="B401" i="13" s="1"/>
  <c r="B688" i="13" s="1"/>
  <c r="B975" i="13" s="1"/>
  <c r="B113" i="13"/>
  <c r="B400" i="13" s="1"/>
  <c r="B687" i="13" s="1"/>
  <c r="B974" i="13" s="1"/>
  <c r="B112" i="13"/>
  <c r="B399" i="13" s="1"/>
  <c r="B686" i="13" s="1"/>
  <c r="B973" i="13" s="1"/>
  <c r="B111" i="13"/>
  <c r="B398" i="13" s="1"/>
  <c r="B685" i="13" s="1"/>
  <c r="B972" i="13" s="1"/>
  <c r="B110" i="13"/>
  <c r="B397" i="13" s="1"/>
  <c r="B684" i="13" s="1"/>
  <c r="B971" i="13" s="1"/>
  <c r="B109" i="13"/>
  <c r="B396" i="13" s="1"/>
  <c r="B683" i="13" s="1"/>
  <c r="B970" i="13" s="1"/>
  <c r="B108" i="13"/>
  <c r="B395" i="13" s="1"/>
  <c r="B682" i="13" s="1"/>
  <c r="B969" i="13" s="1"/>
  <c r="B107" i="13"/>
  <c r="B394" i="13" s="1"/>
  <c r="B681" i="13" s="1"/>
  <c r="B968" i="13" s="1"/>
  <c r="B106" i="13"/>
  <c r="B393" i="13" s="1"/>
  <c r="B680" i="13" s="1"/>
  <c r="B967" i="13" s="1"/>
  <c r="B105" i="13"/>
  <c r="B392" i="13" s="1"/>
  <c r="B679" i="13" s="1"/>
  <c r="B966" i="13" s="1"/>
  <c r="B104" i="13"/>
  <c r="B391" i="13" s="1"/>
  <c r="B678" i="13" s="1"/>
  <c r="B965" i="13" s="1"/>
  <c r="B103" i="13"/>
  <c r="B390" i="13" s="1"/>
  <c r="B677" i="13" s="1"/>
  <c r="B964" i="13" s="1"/>
  <c r="B102" i="13"/>
  <c r="B389" i="13" s="1"/>
  <c r="B676" i="13" s="1"/>
  <c r="B963" i="13" s="1"/>
  <c r="B101" i="13"/>
  <c r="B388" i="13" s="1"/>
  <c r="B675" i="13" s="1"/>
  <c r="B962" i="13" s="1"/>
  <c r="B100" i="13"/>
  <c r="B99" i="13"/>
  <c r="B386" i="13" s="1"/>
  <c r="B673" i="13" s="1"/>
  <c r="B98" i="13"/>
  <c r="B385" i="13" s="1"/>
  <c r="B672" i="13" s="1"/>
  <c r="B959" i="13" s="1"/>
  <c r="B97" i="13"/>
  <c r="B384" i="13" s="1"/>
  <c r="B671" i="13" s="1"/>
  <c r="B958" i="13" s="1"/>
  <c r="B96" i="13"/>
  <c r="B383" i="13" s="1"/>
  <c r="B670" i="13" s="1"/>
  <c r="B957" i="13" s="1"/>
  <c r="B95" i="13"/>
  <c r="B382" i="13" s="1"/>
  <c r="B94" i="13"/>
  <c r="B381" i="13" s="1"/>
  <c r="B668" i="13" s="1"/>
  <c r="B955" i="13" s="1"/>
  <c r="B93" i="13"/>
  <c r="B380" i="13" s="1"/>
  <c r="B667" i="13" s="1"/>
  <c r="B954" i="13" s="1"/>
  <c r="B92" i="13"/>
  <c r="B379" i="13" s="1"/>
  <c r="B666" i="13" s="1"/>
  <c r="B953" i="13" s="1"/>
  <c r="B91" i="13"/>
  <c r="B378" i="13" s="1"/>
  <c r="B665" i="13" s="1"/>
  <c r="B952" i="13" s="1"/>
  <c r="B90" i="13"/>
  <c r="B377" i="13" s="1"/>
  <c r="B664" i="13" s="1"/>
  <c r="B951" i="13" s="1"/>
  <c r="B89" i="13"/>
  <c r="B376" i="13" s="1"/>
  <c r="B663" i="13" s="1"/>
  <c r="B950" i="13" s="1"/>
  <c r="B88" i="13"/>
  <c r="B375" i="13" s="1"/>
  <c r="B662" i="13" s="1"/>
  <c r="B949" i="13" s="1"/>
  <c r="B87" i="13"/>
  <c r="B374" i="13" s="1"/>
  <c r="B661" i="13" s="1"/>
  <c r="B948" i="13" s="1"/>
  <c r="B86" i="13"/>
  <c r="B373" i="13" s="1"/>
  <c r="B660" i="13" s="1"/>
  <c r="B947" i="13" s="1"/>
  <c r="B85" i="13"/>
  <c r="B372" i="13" s="1"/>
  <c r="B659" i="13" s="1"/>
  <c r="B946" i="13" s="1"/>
  <c r="B84" i="13"/>
  <c r="B83" i="13"/>
  <c r="B370" i="13" s="1"/>
  <c r="B657" i="13" s="1"/>
  <c r="B82" i="13"/>
  <c r="B369" i="13" s="1"/>
  <c r="B656" i="13" s="1"/>
  <c r="B943" i="13" s="1"/>
  <c r="B81" i="13"/>
  <c r="B368" i="13" s="1"/>
  <c r="B655" i="13" s="1"/>
  <c r="B942" i="13" s="1"/>
  <c r="B80" i="13"/>
  <c r="B367" i="13" s="1"/>
  <c r="B654" i="13" s="1"/>
  <c r="B941" i="13" s="1"/>
  <c r="B79" i="13"/>
  <c r="B366" i="13" s="1"/>
  <c r="B653" i="13" s="1"/>
  <c r="B940" i="13" s="1"/>
  <c r="B78" i="13"/>
  <c r="B365" i="13" s="1"/>
  <c r="B652" i="13" s="1"/>
  <c r="B939" i="13" s="1"/>
  <c r="B77" i="13"/>
  <c r="B364" i="13" s="1"/>
  <c r="B651" i="13" s="1"/>
  <c r="B938" i="13" s="1"/>
  <c r="B76" i="13"/>
  <c r="B363" i="13" s="1"/>
  <c r="B650" i="13" s="1"/>
  <c r="B937" i="13" s="1"/>
  <c r="B75" i="13"/>
  <c r="B362" i="13" s="1"/>
  <c r="B649" i="13" s="1"/>
  <c r="B936" i="13" s="1"/>
  <c r="B74" i="13"/>
  <c r="B361" i="13" s="1"/>
  <c r="B648" i="13" s="1"/>
  <c r="B935" i="13" s="1"/>
  <c r="B73" i="13"/>
  <c r="B360" i="13" s="1"/>
  <c r="B647" i="13" s="1"/>
  <c r="B934" i="13" s="1"/>
  <c r="B72" i="13"/>
  <c r="B359" i="13" s="1"/>
  <c r="B646" i="13" s="1"/>
  <c r="B933" i="13" s="1"/>
  <c r="B71" i="13"/>
  <c r="B358" i="13" s="1"/>
  <c r="B645" i="13" s="1"/>
  <c r="B932" i="13" s="1"/>
  <c r="B70" i="13"/>
  <c r="B357" i="13" s="1"/>
  <c r="B644" i="13" s="1"/>
  <c r="B931" i="13" s="1"/>
  <c r="B69" i="13"/>
  <c r="B356" i="13" s="1"/>
  <c r="B643" i="13" s="1"/>
  <c r="B930" i="13" s="1"/>
  <c r="B68" i="13"/>
  <c r="B67" i="13"/>
  <c r="B354" i="13" s="1"/>
  <c r="B641" i="13" s="1"/>
  <c r="B66" i="13"/>
  <c r="B353" i="13" s="1"/>
  <c r="B640" i="13" s="1"/>
  <c r="B927" i="13" s="1"/>
  <c r="B65" i="13"/>
  <c r="B352" i="13" s="1"/>
  <c r="B639" i="13" s="1"/>
  <c r="B926" i="13" s="1"/>
  <c r="B64" i="13"/>
  <c r="B351" i="13" s="1"/>
  <c r="B638" i="13" s="1"/>
  <c r="B925" i="13" s="1"/>
  <c r="B63" i="13"/>
  <c r="B350" i="13" s="1"/>
  <c r="B637" i="13" s="1"/>
  <c r="B924" i="13" s="1"/>
  <c r="B62" i="13"/>
  <c r="B349" i="13" s="1"/>
  <c r="B636" i="13" s="1"/>
  <c r="B923" i="13" s="1"/>
  <c r="B61" i="13"/>
  <c r="B348" i="13" s="1"/>
  <c r="B635" i="13" s="1"/>
  <c r="B922" i="13" s="1"/>
  <c r="B60" i="13"/>
  <c r="B347" i="13" s="1"/>
  <c r="B634" i="13" s="1"/>
  <c r="B921" i="13" s="1"/>
  <c r="B59" i="13"/>
  <c r="B346" i="13" s="1"/>
  <c r="B633" i="13" s="1"/>
  <c r="B920" i="13" s="1"/>
  <c r="B58" i="13"/>
  <c r="B345" i="13" s="1"/>
  <c r="B632" i="13" s="1"/>
  <c r="B919" i="13" s="1"/>
  <c r="B57" i="13"/>
  <c r="B344" i="13" s="1"/>
  <c r="B631" i="13" s="1"/>
  <c r="B918" i="13" s="1"/>
  <c r="B56" i="13"/>
  <c r="B343" i="13" s="1"/>
  <c r="B630" i="13" s="1"/>
  <c r="B917" i="13" s="1"/>
  <c r="B55" i="13"/>
  <c r="B342" i="13" s="1"/>
  <c r="B629" i="13" s="1"/>
  <c r="B916" i="13" s="1"/>
  <c r="B54" i="13"/>
  <c r="B341" i="13" s="1"/>
  <c r="B628" i="13" s="1"/>
  <c r="B915" i="13" s="1"/>
  <c r="B53" i="13"/>
  <c r="B340" i="13" s="1"/>
  <c r="B627" i="13" s="1"/>
  <c r="B914" i="13" s="1"/>
  <c r="B52" i="13"/>
  <c r="B51" i="13"/>
  <c r="B338" i="13" s="1"/>
  <c r="B625" i="13" s="1"/>
  <c r="B912" i="13" s="1"/>
  <c r="B50" i="13"/>
  <c r="B337" i="13" s="1"/>
  <c r="B624" i="13" s="1"/>
  <c r="B911" i="13" s="1"/>
  <c r="B49" i="13"/>
  <c r="B336" i="13" s="1"/>
  <c r="B623" i="13" s="1"/>
  <c r="B910" i="13" s="1"/>
  <c r="B48" i="13"/>
  <c r="B335" i="13" s="1"/>
  <c r="B622" i="13" s="1"/>
  <c r="B909" i="13" s="1"/>
  <c r="B47" i="13"/>
  <c r="B334" i="13" s="1"/>
  <c r="B621" i="13" s="1"/>
  <c r="B908" i="13" s="1"/>
  <c r="B46" i="13"/>
  <c r="B333" i="13" s="1"/>
  <c r="B620" i="13" s="1"/>
  <c r="B907" i="13" s="1"/>
  <c r="B45" i="13"/>
  <c r="B332" i="13" s="1"/>
  <c r="B619" i="13" s="1"/>
  <c r="B44" i="13"/>
  <c r="B331" i="13" s="1"/>
  <c r="B618" i="13" s="1"/>
  <c r="B905" i="13" s="1"/>
  <c r="B43" i="13"/>
  <c r="B330" i="13" s="1"/>
  <c r="B617" i="13" s="1"/>
  <c r="B904" i="13" s="1"/>
  <c r="B42" i="13"/>
  <c r="B329" i="13" s="1"/>
  <c r="B616" i="13" s="1"/>
  <c r="B903" i="13" s="1"/>
  <c r="B41" i="13"/>
  <c r="B328" i="13" s="1"/>
  <c r="B615" i="13" s="1"/>
  <c r="B40" i="13"/>
  <c r="B327" i="13" s="1"/>
  <c r="B614" i="13" s="1"/>
  <c r="B901" i="13" s="1"/>
  <c r="B39" i="13"/>
  <c r="B326" i="13" s="1"/>
  <c r="B613" i="13" s="1"/>
  <c r="B900" i="13" s="1"/>
  <c r="B38" i="13"/>
  <c r="B325" i="13" s="1"/>
  <c r="B612" i="13" s="1"/>
  <c r="B899" i="13" s="1"/>
  <c r="B37" i="13"/>
  <c r="B324" i="13" s="1"/>
  <c r="B611" i="13" s="1"/>
  <c r="B36" i="13"/>
  <c r="B35" i="13"/>
  <c r="B322" i="13" s="1"/>
  <c r="B609" i="13" s="1"/>
  <c r="B896" i="13" s="1"/>
  <c r="B34" i="13"/>
  <c r="B321" i="13" s="1"/>
  <c r="B608" i="13" s="1"/>
  <c r="B895" i="13" s="1"/>
  <c r="B33" i="13"/>
  <c r="B320" i="13" s="1"/>
  <c r="B607" i="13" s="1"/>
  <c r="B32" i="13"/>
  <c r="B319" i="13" s="1"/>
  <c r="B606" i="13" s="1"/>
  <c r="B893" i="13" s="1"/>
  <c r="B31" i="13"/>
  <c r="B318" i="13" s="1"/>
  <c r="B605" i="13" s="1"/>
  <c r="B892" i="13" s="1"/>
  <c r="B30" i="13"/>
  <c r="B317" i="13" s="1"/>
  <c r="B604" i="13" s="1"/>
  <c r="B891" i="13" s="1"/>
  <c r="B29" i="13"/>
  <c r="B316" i="13" s="1"/>
  <c r="B603" i="13" s="1"/>
  <c r="B28" i="13"/>
  <c r="B315" i="13" s="1"/>
  <c r="B602" i="13" s="1"/>
  <c r="B889" i="13" s="1"/>
  <c r="B27" i="13"/>
  <c r="B314" i="13" s="1"/>
  <c r="B601" i="13" s="1"/>
  <c r="B888" i="13" s="1"/>
  <c r="B26" i="13"/>
  <c r="B313" i="13" s="1"/>
  <c r="B600" i="13" s="1"/>
  <c r="B887" i="13" s="1"/>
  <c r="B25" i="13"/>
  <c r="B312" i="13" s="1"/>
  <c r="B599" i="13" s="1"/>
  <c r="B24" i="13"/>
  <c r="B311" i="13" s="1"/>
  <c r="B598" i="13" s="1"/>
  <c r="B885" i="13" s="1"/>
  <c r="B23" i="13"/>
  <c r="B310" i="13" s="1"/>
  <c r="B597" i="13" s="1"/>
  <c r="B884" i="13" s="1"/>
  <c r="B22" i="13"/>
  <c r="B309" i="13" s="1"/>
  <c r="B596" i="13" s="1"/>
  <c r="B883" i="13" s="1"/>
  <c r="B21" i="13"/>
  <c r="B308" i="13" s="1"/>
  <c r="B595" i="13" s="1"/>
  <c r="B20" i="13"/>
  <c r="B19" i="13"/>
  <c r="B306" i="13" s="1"/>
  <c r="B593" i="13" s="1"/>
  <c r="B880" i="13" s="1"/>
  <c r="B18" i="13"/>
  <c r="B305" i="13" s="1"/>
  <c r="B592" i="13" s="1"/>
  <c r="B879" i="13" s="1"/>
  <c r="B17" i="13"/>
  <c r="B304" i="13" s="1"/>
  <c r="B591" i="13" s="1"/>
  <c r="B16" i="13"/>
  <c r="B303" i="13" s="1"/>
  <c r="B590" i="13" s="1"/>
  <c r="B877" i="13" s="1"/>
  <c r="B15" i="13"/>
  <c r="B302" i="13" s="1"/>
  <c r="B589" i="13" s="1"/>
  <c r="B876" i="13" s="1"/>
  <c r="B14" i="13"/>
  <c r="B301" i="13" s="1"/>
  <c r="B588" i="13" s="1"/>
  <c r="B875" i="13" s="1"/>
  <c r="B13" i="13"/>
  <c r="B300" i="13" s="1"/>
  <c r="B587" i="13" s="1"/>
  <c r="A13" i="18"/>
  <c r="B13" i="18"/>
  <c r="A14" i="18"/>
  <c r="B14" i="18"/>
  <c r="A15" i="18"/>
  <c r="B15" i="18"/>
  <c r="A16" i="18"/>
  <c r="B16" i="18"/>
  <c r="A17" i="18"/>
  <c r="B17" i="18"/>
  <c r="A18" i="18"/>
  <c r="B18" i="18"/>
  <c r="A19" i="18"/>
  <c r="B19" i="18"/>
  <c r="A20" i="18"/>
  <c r="B20" i="18"/>
  <c r="A21" i="18"/>
  <c r="B21" i="18"/>
  <c r="A22" i="18"/>
  <c r="B22" i="18"/>
  <c r="A23" i="18"/>
  <c r="B23" i="18"/>
  <c r="A24" i="18"/>
  <c r="B24" i="18"/>
  <c r="A25" i="18"/>
  <c r="B25" i="18"/>
  <c r="A26" i="18"/>
  <c r="B26" i="18"/>
  <c r="A27" i="18"/>
  <c r="B27" i="18"/>
  <c r="A28" i="18"/>
  <c r="B28" i="18"/>
  <c r="A29" i="18"/>
  <c r="B29" i="18"/>
  <c r="A30" i="18"/>
  <c r="B30" i="18"/>
  <c r="A31" i="18"/>
  <c r="B31" i="18"/>
  <c r="A32" i="18"/>
  <c r="B32" i="18"/>
  <c r="A33" i="18"/>
  <c r="B33" i="18"/>
  <c r="A34" i="18"/>
  <c r="B34" i="18"/>
  <c r="A35" i="18"/>
  <c r="B35" i="18"/>
  <c r="A36" i="18"/>
  <c r="B36" i="18"/>
  <c r="A37" i="18"/>
  <c r="B37" i="18"/>
  <c r="A38" i="18"/>
  <c r="B38" i="18"/>
  <c r="A39" i="18"/>
  <c r="B39" i="18"/>
  <c r="A40" i="18"/>
  <c r="B40" i="18"/>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3"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5"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C18" i="2" l="1"/>
  <c r="C23" i="2" s="1"/>
  <c r="E18" i="2"/>
  <c r="D18" i="2"/>
  <c r="B514" i="17"/>
  <c r="B801" i="17" s="1"/>
  <c r="B1088" i="17" s="1"/>
  <c r="B428" i="17"/>
  <c r="B715" i="17" s="1"/>
  <c r="B1002" i="17" s="1"/>
  <c r="B426" i="17"/>
  <c r="B713" i="17" s="1"/>
  <c r="B1000" i="17" s="1"/>
  <c r="B430" i="17"/>
  <c r="B717" i="17" s="1"/>
  <c r="B1004" i="17" s="1"/>
  <c r="B432" i="17"/>
  <c r="B719" i="17" s="1"/>
  <c r="B1006" i="17" s="1"/>
  <c r="B566" i="17"/>
  <c r="B853" i="17" s="1"/>
  <c r="B1140" i="17" s="1"/>
  <c r="B568" i="17"/>
  <c r="B855" i="17" s="1"/>
  <c r="B1142" i="17" s="1"/>
  <c r="B356" i="17"/>
  <c r="B643" i="17" s="1"/>
  <c r="B930" i="17" s="1"/>
  <c r="B434" i="17"/>
  <c r="B721" i="17" s="1"/>
  <c r="B1008" i="17" s="1"/>
  <c r="B494" i="17"/>
  <c r="B781" i="17" s="1"/>
  <c r="B1068" i="17" s="1"/>
  <c r="B518" i="17"/>
  <c r="B805" i="17" s="1"/>
  <c r="B1092" i="17" s="1"/>
  <c r="B334" i="17"/>
  <c r="B621" i="17" s="1"/>
  <c r="B908" i="17" s="1"/>
  <c r="B464" i="17"/>
  <c r="B751" i="17" s="1"/>
  <c r="B1038" i="17" s="1"/>
  <c r="B478" i="17"/>
  <c r="B765" i="17" s="1"/>
  <c r="B1052" i="17" s="1"/>
  <c r="B520" i="17"/>
  <c r="B807" i="17" s="1"/>
  <c r="B1094" i="17" s="1"/>
  <c r="B558" i="17"/>
  <c r="B845" i="17" s="1"/>
  <c r="B1132" i="17" s="1"/>
  <c r="B572" i="17"/>
  <c r="B859" i="17" s="1"/>
  <c r="B1146" i="17" s="1"/>
  <c r="B578" i="17"/>
  <c r="B865" i="17" s="1"/>
  <c r="B1152" i="17" s="1"/>
  <c r="B338" i="17"/>
  <c r="B625" i="17" s="1"/>
  <c r="B912" i="17" s="1"/>
  <c r="B418" i="17"/>
  <c r="B705" i="17" s="1"/>
  <c r="B992" i="17" s="1"/>
  <c r="B474" i="17"/>
  <c r="B761" i="17" s="1"/>
  <c r="B1048" i="17" s="1"/>
  <c r="B540" i="17"/>
  <c r="B827" i="17" s="1"/>
  <c r="B1114" i="17" s="1"/>
  <c r="B565" i="17"/>
  <c r="B852" i="17" s="1"/>
  <c r="B1139" i="17" s="1"/>
  <c r="B336" i="17"/>
  <c r="B623" i="17" s="1"/>
  <c r="B910" i="17" s="1"/>
  <c r="B414" i="17"/>
  <c r="B701" i="17" s="1"/>
  <c r="B988" i="17" s="1"/>
  <c r="B422" i="17"/>
  <c r="B709" i="17" s="1"/>
  <c r="B996" i="17" s="1"/>
  <c r="B550" i="17"/>
  <c r="B837" i="17" s="1"/>
  <c r="B1124" i="17" s="1"/>
  <c r="B530" i="17"/>
  <c r="B817" i="17" s="1"/>
  <c r="B1104" i="17" s="1"/>
  <c r="B406" i="17"/>
  <c r="B693" i="17" s="1"/>
  <c r="B980" i="17" s="1"/>
  <c r="B410" i="17"/>
  <c r="B697" i="17" s="1"/>
  <c r="B984" i="17" s="1"/>
  <c r="B350" i="17"/>
  <c r="B637" i="17" s="1"/>
  <c r="B924" i="17" s="1"/>
  <c r="B352" i="17"/>
  <c r="B639" i="17" s="1"/>
  <c r="B926" i="17" s="1"/>
  <c r="B360" i="17"/>
  <c r="B647" i="17" s="1"/>
  <c r="B934" i="17" s="1"/>
  <c r="B466" i="17"/>
  <c r="B753" i="17" s="1"/>
  <c r="B1040" i="17" s="1"/>
  <c r="B472" i="17"/>
  <c r="B759" i="17" s="1"/>
  <c r="B1046" i="17" s="1"/>
  <c r="B476" i="17"/>
  <c r="B763" i="17" s="1"/>
  <c r="B1050" i="17" s="1"/>
  <c r="B542" i="17"/>
  <c r="B829" i="17" s="1"/>
  <c r="B1116" i="17" s="1"/>
  <c r="B546" i="17"/>
  <c r="B833" i="17" s="1"/>
  <c r="B1120" i="17" s="1"/>
  <c r="B480" i="17"/>
  <c r="B767" i="17" s="1"/>
  <c r="B1054" i="17" s="1"/>
  <c r="B544" i="17"/>
  <c r="B831" i="17" s="1"/>
  <c r="B1118" i="17" s="1"/>
  <c r="B341" i="17"/>
  <c r="B628" i="17" s="1"/>
  <c r="B915" i="17" s="1"/>
  <c r="B343" i="17"/>
  <c r="B630" i="17" s="1"/>
  <c r="B917" i="17" s="1"/>
  <c r="B345" i="17"/>
  <c r="B632" i="17" s="1"/>
  <c r="B919" i="17" s="1"/>
  <c r="B347" i="17"/>
  <c r="B634" i="17" s="1"/>
  <c r="B921" i="17" s="1"/>
  <c r="B349" i="17"/>
  <c r="B636" i="17" s="1"/>
  <c r="B923" i="17" s="1"/>
  <c r="B351" i="17"/>
  <c r="B638" i="17" s="1"/>
  <c r="B925" i="17" s="1"/>
  <c r="B353" i="17"/>
  <c r="B640" i="17" s="1"/>
  <c r="B927" i="17" s="1"/>
  <c r="B355" i="17"/>
  <c r="B642" i="17" s="1"/>
  <c r="B929" i="17" s="1"/>
  <c r="B357" i="17"/>
  <c r="B644" i="17" s="1"/>
  <c r="B931" i="17" s="1"/>
  <c r="B359" i="17"/>
  <c r="B646" i="17" s="1"/>
  <c r="B933" i="17" s="1"/>
  <c r="B389" i="17"/>
  <c r="B676" i="17" s="1"/>
  <c r="B963" i="17" s="1"/>
  <c r="B487" i="17"/>
  <c r="B774" i="17" s="1"/>
  <c r="B1061" i="17" s="1"/>
  <c r="B521" i="17"/>
  <c r="B808" i="17" s="1"/>
  <c r="B1095" i="17" s="1"/>
  <c r="B529" i="17"/>
  <c r="B816" i="17" s="1"/>
  <c r="B1103" i="17" s="1"/>
  <c r="B531" i="17"/>
  <c r="B818" i="17" s="1"/>
  <c r="B1105" i="17" s="1"/>
  <c r="B535" i="17"/>
  <c r="B822" i="17" s="1"/>
  <c r="B1109" i="17" s="1"/>
  <c r="B577" i="17"/>
  <c r="B864" i="17" s="1"/>
  <c r="B1151" i="17" s="1"/>
  <c r="B302" i="17"/>
  <c r="B589" i="17" s="1"/>
  <c r="B876" i="17" s="1"/>
  <c r="B306" i="17"/>
  <c r="B593" i="17" s="1"/>
  <c r="B880" i="17" s="1"/>
  <c r="B310" i="17"/>
  <c r="B597" i="17" s="1"/>
  <c r="B884" i="17" s="1"/>
  <c r="B314" i="17"/>
  <c r="B601" i="17" s="1"/>
  <c r="B888" i="17" s="1"/>
  <c r="B318" i="17"/>
  <c r="B605" i="17" s="1"/>
  <c r="B892" i="17" s="1"/>
  <c r="B322" i="17"/>
  <c r="B609" i="17" s="1"/>
  <c r="B896" i="17" s="1"/>
  <c r="B326" i="17"/>
  <c r="B613" i="17" s="1"/>
  <c r="B900" i="17" s="1"/>
  <c r="B330" i="17"/>
  <c r="B617" i="17" s="1"/>
  <c r="B904" i="17" s="1"/>
  <c r="B342" i="17"/>
  <c r="B629" i="17" s="1"/>
  <c r="B916" i="17" s="1"/>
  <c r="B346" i="17"/>
  <c r="B633" i="17" s="1"/>
  <c r="B920" i="17" s="1"/>
  <c r="B362" i="17"/>
  <c r="B649" i="17" s="1"/>
  <c r="B936" i="17" s="1"/>
  <c r="B366" i="17"/>
  <c r="B653" i="17" s="1"/>
  <c r="B940" i="17" s="1"/>
  <c r="B370" i="17"/>
  <c r="B657" i="17" s="1"/>
  <c r="B944" i="17" s="1"/>
  <c r="B374" i="17"/>
  <c r="B661" i="17" s="1"/>
  <c r="B948" i="17" s="1"/>
  <c r="B378" i="17"/>
  <c r="B665" i="17" s="1"/>
  <c r="B952" i="17" s="1"/>
  <c r="B382" i="17"/>
  <c r="B669" i="17" s="1"/>
  <c r="B956" i="17" s="1"/>
  <c r="B386" i="17"/>
  <c r="B673" i="17" s="1"/>
  <c r="B960" i="17" s="1"/>
  <c r="B390" i="17"/>
  <c r="B677" i="17" s="1"/>
  <c r="B964" i="17" s="1"/>
  <c r="B394" i="17"/>
  <c r="B681" i="17" s="1"/>
  <c r="B968" i="17" s="1"/>
  <c r="B398" i="17"/>
  <c r="B685" i="17" s="1"/>
  <c r="B972" i="17" s="1"/>
  <c r="B402" i="17"/>
  <c r="B689" i="17" s="1"/>
  <c r="B976" i="17" s="1"/>
  <c r="B438" i="17"/>
  <c r="B725" i="17" s="1"/>
  <c r="B1012" i="17" s="1"/>
  <c r="B442" i="17"/>
  <c r="B729" i="17" s="1"/>
  <c r="B1016" i="17" s="1"/>
  <c r="B446" i="17"/>
  <c r="B733" i="17" s="1"/>
  <c r="B1020" i="17" s="1"/>
  <c r="B450" i="17"/>
  <c r="B737" i="17" s="1"/>
  <c r="B1024" i="17" s="1"/>
  <c r="B454" i="17"/>
  <c r="B741" i="17" s="1"/>
  <c r="B1028" i="17" s="1"/>
  <c r="B458" i="17"/>
  <c r="B745" i="17" s="1"/>
  <c r="B1032" i="17" s="1"/>
  <c r="B462" i="17"/>
  <c r="B749" i="17" s="1"/>
  <c r="B1036" i="17" s="1"/>
  <c r="B301" i="17"/>
  <c r="B588" i="17" s="1"/>
  <c r="B875" i="17" s="1"/>
  <c r="B303" i="17"/>
  <c r="B590" i="17" s="1"/>
  <c r="B877" i="17" s="1"/>
  <c r="B305" i="17"/>
  <c r="B592" i="17" s="1"/>
  <c r="B879" i="17" s="1"/>
  <c r="B307" i="17"/>
  <c r="B594" i="17" s="1"/>
  <c r="B881" i="17" s="1"/>
  <c r="B327" i="17"/>
  <c r="B614" i="17" s="1"/>
  <c r="B901" i="17" s="1"/>
  <c r="B329" i="17"/>
  <c r="B616" i="17" s="1"/>
  <c r="B903" i="17" s="1"/>
  <c r="B331" i="17"/>
  <c r="B618" i="17" s="1"/>
  <c r="B905" i="17" s="1"/>
  <c r="B333" i="17"/>
  <c r="B620" i="17" s="1"/>
  <c r="B907" i="17" s="1"/>
  <c r="B335" i="17"/>
  <c r="B622" i="17" s="1"/>
  <c r="B909" i="17" s="1"/>
  <c r="B339" i="17"/>
  <c r="B626" i="17" s="1"/>
  <c r="B913" i="17" s="1"/>
  <c r="B393" i="17"/>
  <c r="B680" i="17" s="1"/>
  <c r="B967" i="17" s="1"/>
  <c r="B395" i="17"/>
  <c r="B682" i="17" s="1"/>
  <c r="B969" i="17" s="1"/>
  <c r="B397" i="17"/>
  <c r="B684" i="17" s="1"/>
  <c r="B971" i="17" s="1"/>
  <c r="B427" i="17"/>
  <c r="B714" i="17" s="1"/>
  <c r="B1001" i="17" s="1"/>
  <c r="B429" i="17"/>
  <c r="B716" i="17" s="1"/>
  <c r="B1003" i="17" s="1"/>
  <c r="B431" i="17"/>
  <c r="B718" i="17" s="1"/>
  <c r="B1005" i="17" s="1"/>
  <c r="B433" i="17"/>
  <c r="B720" i="17" s="1"/>
  <c r="B1007" i="17" s="1"/>
  <c r="B437" i="17"/>
  <c r="B724" i="17" s="1"/>
  <c r="B1011" i="17" s="1"/>
  <c r="B505" i="17"/>
  <c r="B792" i="17" s="1"/>
  <c r="B1079" i="17" s="1"/>
  <c r="B507" i="17"/>
  <c r="B794" i="17" s="1"/>
  <c r="B1081" i="17" s="1"/>
  <c r="B567" i="17"/>
  <c r="B854" i="17" s="1"/>
  <c r="B1141" i="17" s="1"/>
  <c r="B570" i="17"/>
  <c r="B857" i="17" s="1"/>
  <c r="B1144" i="17" s="1"/>
  <c r="B574" i="17"/>
  <c r="B861" i="17" s="1"/>
  <c r="B1148" i="17" s="1"/>
  <c r="B311" i="17"/>
  <c r="B598" i="17" s="1"/>
  <c r="B885" i="17" s="1"/>
  <c r="B313" i="17"/>
  <c r="B600" i="17" s="1"/>
  <c r="B887" i="17" s="1"/>
  <c r="B315" i="17"/>
  <c r="B602" i="17" s="1"/>
  <c r="B889" i="17" s="1"/>
  <c r="B317" i="17"/>
  <c r="B604" i="17" s="1"/>
  <c r="B891" i="17" s="1"/>
  <c r="B319" i="17"/>
  <c r="B606" i="17" s="1"/>
  <c r="B893" i="17" s="1"/>
  <c r="B321" i="17"/>
  <c r="B608" i="17" s="1"/>
  <c r="B895" i="17" s="1"/>
  <c r="B323" i="17"/>
  <c r="B610" i="17" s="1"/>
  <c r="B897" i="17" s="1"/>
  <c r="B369" i="17"/>
  <c r="B656" i="17" s="1"/>
  <c r="B943" i="17" s="1"/>
  <c r="B375" i="17"/>
  <c r="B662" i="17" s="1"/>
  <c r="B949" i="17" s="1"/>
  <c r="B377" i="17"/>
  <c r="B664" i="17" s="1"/>
  <c r="B951" i="17" s="1"/>
  <c r="B379" i="17"/>
  <c r="B666" i="17" s="1"/>
  <c r="B953" i="17" s="1"/>
  <c r="B391" i="17"/>
  <c r="B678" i="17" s="1"/>
  <c r="B965" i="17" s="1"/>
  <c r="B405" i="17"/>
  <c r="B692" i="17" s="1"/>
  <c r="B979" i="17" s="1"/>
  <c r="B407" i="17"/>
  <c r="B694" i="17" s="1"/>
  <c r="B981" i="17" s="1"/>
  <c r="B485" i="17"/>
  <c r="B772" i="17" s="1"/>
  <c r="B1059" i="17" s="1"/>
  <c r="B533" i="17"/>
  <c r="B820" i="17" s="1"/>
  <c r="B1107" i="17" s="1"/>
  <c r="B541" i="17"/>
  <c r="B828" i="17" s="1"/>
  <c r="B1115" i="17" s="1"/>
  <c r="B547" i="17"/>
  <c r="B834" i="17" s="1"/>
  <c r="B1121" i="17" s="1"/>
  <c r="B300" i="17"/>
  <c r="B587" i="17" s="1"/>
  <c r="B874" i="17" s="1"/>
  <c r="B304" i="17"/>
  <c r="B591" i="17" s="1"/>
  <c r="B878" i="17" s="1"/>
  <c r="B308" i="17"/>
  <c r="B595" i="17" s="1"/>
  <c r="B882" i="17" s="1"/>
  <c r="B312" i="17"/>
  <c r="B599" i="17" s="1"/>
  <c r="B886" i="17" s="1"/>
  <c r="B316" i="17"/>
  <c r="B603" i="17" s="1"/>
  <c r="B890" i="17" s="1"/>
  <c r="B320" i="17"/>
  <c r="B607" i="17" s="1"/>
  <c r="B894" i="17" s="1"/>
  <c r="B324" i="17"/>
  <c r="B611" i="17" s="1"/>
  <c r="B898" i="17" s="1"/>
  <c r="B332" i="17"/>
  <c r="B619" i="17" s="1"/>
  <c r="B906" i="17" s="1"/>
  <c r="B344" i="17"/>
  <c r="B631" i="17" s="1"/>
  <c r="B918" i="17" s="1"/>
  <c r="B348" i="17"/>
  <c r="B635" i="17" s="1"/>
  <c r="B922" i="17" s="1"/>
  <c r="B364" i="17"/>
  <c r="B651" i="17" s="1"/>
  <c r="B938" i="17" s="1"/>
  <c r="B368" i="17"/>
  <c r="B655" i="17" s="1"/>
  <c r="B942" i="17" s="1"/>
  <c r="B372" i="17"/>
  <c r="B659" i="17" s="1"/>
  <c r="B946" i="17" s="1"/>
  <c r="B376" i="17"/>
  <c r="B663" i="17" s="1"/>
  <c r="B950" i="17" s="1"/>
  <c r="B380" i="17"/>
  <c r="B667" i="17" s="1"/>
  <c r="B954" i="17" s="1"/>
  <c r="B384" i="17"/>
  <c r="B671" i="17" s="1"/>
  <c r="B958" i="17" s="1"/>
  <c r="B388" i="17"/>
  <c r="B675" i="17" s="1"/>
  <c r="B962" i="17" s="1"/>
  <c r="B392" i="17"/>
  <c r="B679" i="17" s="1"/>
  <c r="B966" i="17" s="1"/>
  <c r="B396" i="17"/>
  <c r="B683" i="17" s="1"/>
  <c r="B970" i="17" s="1"/>
  <c r="B400" i="17"/>
  <c r="B687" i="17" s="1"/>
  <c r="B974" i="17" s="1"/>
  <c r="B412" i="17"/>
  <c r="B699" i="17" s="1"/>
  <c r="B986" i="17" s="1"/>
  <c r="B416" i="17"/>
  <c r="B703" i="17" s="1"/>
  <c r="B990" i="17" s="1"/>
  <c r="B424" i="17"/>
  <c r="B711" i="17" s="1"/>
  <c r="B998" i="17" s="1"/>
  <c r="B444" i="17"/>
  <c r="B731" i="17" s="1"/>
  <c r="B1018" i="17" s="1"/>
  <c r="B448" i="17"/>
  <c r="B735" i="17" s="1"/>
  <c r="B1022" i="17" s="1"/>
  <c r="B492" i="17"/>
  <c r="B779" i="17" s="1"/>
  <c r="B1066" i="17" s="1"/>
  <c r="B496" i="17"/>
  <c r="B783" i="17" s="1"/>
  <c r="B1070" i="17" s="1"/>
  <c r="B504" i="17"/>
  <c r="B791" i="17" s="1"/>
  <c r="B1078" i="17" s="1"/>
  <c r="B512" i="17"/>
  <c r="B799" i="17" s="1"/>
  <c r="B1086" i="17" s="1"/>
  <c r="B556" i="17"/>
  <c r="B843" i="17" s="1"/>
  <c r="B1130" i="17" s="1"/>
  <c r="B560" i="17"/>
  <c r="B847" i="17" s="1"/>
  <c r="B1134" i="17" s="1"/>
  <c r="B564" i="17"/>
  <c r="B851" i="17" s="1"/>
  <c r="B1138" i="17" s="1"/>
  <c r="B381" i="17"/>
  <c r="B668" i="17" s="1"/>
  <c r="B955" i="17" s="1"/>
  <c r="B383" i="17"/>
  <c r="B670" i="17" s="1"/>
  <c r="B957" i="17" s="1"/>
  <c r="B385" i="17"/>
  <c r="B672" i="17" s="1"/>
  <c r="B959" i="17" s="1"/>
  <c r="B387" i="17"/>
  <c r="B674" i="17" s="1"/>
  <c r="B961" i="17" s="1"/>
  <c r="B467" i="17"/>
  <c r="B754" i="17" s="1"/>
  <c r="B1041" i="17" s="1"/>
  <c r="B555" i="17"/>
  <c r="B842" i="17" s="1"/>
  <c r="B1129" i="17" s="1"/>
  <c r="B571" i="17"/>
  <c r="B858" i="17" s="1"/>
  <c r="B1145" i="17" s="1"/>
  <c r="B573" i="17"/>
  <c r="B860" i="17" s="1"/>
  <c r="B1147" i="17" s="1"/>
  <c r="B576" i="17"/>
  <c r="B863" i="17" s="1"/>
  <c r="B1150" i="17" s="1"/>
  <c r="B361" i="17"/>
  <c r="B648" i="17" s="1"/>
  <c r="B935" i="17" s="1"/>
  <c r="B363" i="17"/>
  <c r="B650" i="17" s="1"/>
  <c r="B937" i="17" s="1"/>
  <c r="B365" i="17"/>
  <c r="B652" i="17" s="1"/>
  <c r="B939" i="17" s="1"/>
  <c r="B367" i="17"/>
  <c r="B654" i="17" s="1"/>
  <c r="B941" i="17" s="1"/>
  <c r="B399" i="17"/>
  <c r="B686" i="17" s="1"/>
  <c r="B973" i="17" s="1"/>
  <c r="B403" i="17"/>
  <c r="B690" i="17" s="1"/>
  <c r="B977" i="17" s="1"/>
  <c r="B411" i="17"/>
  <c r="B698" i="17" s="1"/>
  <c r="B985" i="17" s="1"/>
  <c r="B413" i="17"/>
  <c r="B700" i="17" s="1"/>
  <c r="B987" i="17" s="1"/>
  <c r="B415" i="17"/>
  <c r="B702" i="17" s="1"/>
  <c r="B989" i="17" s="1"/>
  <c r="B417" i="17"/>
  <c r="B704" i="17" s="1"/>
  <c r="B991" i="17" s="1"/>
  <c r="B419" i="17"/>
  <c r="B706" i="17" s="1"/>
  <c r="B993" i="17" s="1"/>
  <c r="B439" i="17"/>
  <c r="B726" i="17" s="1"/>
  <c r="B1013" i="17" s="1"/>
  <c r="B443" i="17"/>
  <c r="B730" i="17" s="1"/>
  <c r="B1017" i="17" s="1"/>
  <c r="B445" i="17"/>
  <c r="B732" i="17" s="1"/>
  <c r="B1019" i="17" s="1"/>
  <c r="B447" i="17"/>
  <c r="B734" i="17" s="1"/>
  <c r="B1021" i="17" s="1"/>
  <c r="B451" i="17"/>
  <c r="B738" i="17" s="1"/>
  <c r="B1025" i="17" s="1"/>
  <c r="B457" i="17"/>
  <c r="B744" i="17" s="1"/>
  <c r="B1031" i="17" s="1"/>
  <c r="B461" i="17"/>
  <c r="B748" i="17" s="1"/>
  <c r="B1035" i="17" s="1"/>
  <c r="B463" i="17"/>
  <c r="B750" i="17" s="1"/>
  <c r="B1037" i="17" s="1"/>
  <c r="B473" i="17"/>
  <c r="B760" i="17" s="1"/>
  <c r="B1047" i="17" s="1"/>
  <c r="B475" i="17"/>
  <c r="B762" i="17" s="1"/>
  <c r="B1049" i="17" s="1"/>
  <c r="B495" i="17"/>
  <c r="B782" i="17" s="1"/>
  <c r="B1069" i="17" s="1"/>
  <c r="B497" i="17"/>
  <c r="B784" i="17" s="1"/>
  <c r="B1071" i="17" s="1"/>
  <c r="B515" i="17"/>
  <c r="B802" i="17" s="1"/>
  <c r="B1089" i="17" s="1"/>
  <c r="B539" i="17"/>
  <c r="B826" i="17" s="1"/>
  <c r="B1113" i="17" s="1"/>
  <c r="B557" i="17"/>
  <c r="B844" i="17" s="1"/>
  <c r="B1131" i="17" s="1"/>
  <c r="B559" i="17"/>
  <c r="B846" i="17" s="1"/>
  <c r="B1133" i="17" s="1"/>
  <c r="B561" i="17"/>
  <c r="B848" i="17" s="1"/>
  <c r="B1135" i="17" s="1"/>
  <c r="B569" i="17"/>
  <c r="B856" i="17" s="1"/>
  <c r="B1143" i="17" s="1"/>
  <c r="B575" i="17"/>
  <c r="B862" i="17" s="1"/>
  <c r="B1149" i="17" s="1"/>
  <c r="B579" i="17"/>
  <c r="B866" i="17" s="1"/>
  <c r="B1153" i="17" s="1"/>
  <c r="A860" i="13"/>
  <c r="A1147" i="13" s="1"/>
  <c r="A855" i="13"/>
  <c r="A1142" i="13" s="1"/>
  <c r="A30" i="20" l="1"/>
  <c r="B30" i="20"/>
  <c r="A31" i="20"/>
  <c r="B31" i="20"/>
  <c r="A291" i="4" l="1"/>
  <c r="A290" i="4"/>
  <c r="A289" i="4"/>
  <c r="A284" i="4"/>
  <c r="A278" i="4"/>
  <c r="A279" i="4"/>
  <c r="A280" i="4"/>
  <c r="A281" i="4"/>
  <c r="A282" i="4"/>
  <c r="A283" i="4"/>
  <c r="A40" i="3"/>
  <c r="A39" i="3"/>
  <c r="A38" i="3"/>
  <c r="A29" i="3"/>
  <c r="A28" i="3"/>
  <c r="A27" i="3"/>
  <c r="A26" i="3"/>
  <c r="A19" i="3"/>
  <c r="A20" i="3"/>
  <c r="A21" i="3"/>
  <c r="A22" i="3"/>
  <c r="A23" i="3"/>
  <c r="A24" i="3"/>
  <c r="A18" i="3"/>
  <c r="A13" i="3"/>
  <c r="A12" i="3"/>
  <c r="A71" i="18"/>
  <c r="A277" i="4"/>
  <c r="A40" i="9"/>
  <c r="B40" i="9"/>
  <c r="B71" i="18"/>
  <c r="B106" i="18" s="1"/>
  <c r="B141" i="18" s="1"/>
  <c r="B176" i="18" s="1"/>
  <c r="A72" i="18"/>
  <c r="B72" i="18"/>
  <c r="B107" i="18" s="1"/>
  <c r="B142" i="18" s="1"/>
  <c r="B177" i="18" s="1"/>
  <c r="A59" i="18"/>
  <c r="B59" i="18"/>
  <c r="B94" i="18" s="1"/>
  <c r="B129" i="18" s="1"/>
  <c r="B164" i="18" s="1"/>
  <c r="A106" i="18" l="1"/>
  <c r="A141" i="18" s="1"/>
  <c r="A176" i="18" s="1"/>
  <c r="A94" i="18"/>
  <c r="A129" i="18" s="1"/>
  <c r="A164" i="18" s="1"/>
  <c r="A107" i="18"/>
  <c r="A142" i="18" s="1"/>
  <c r="A177" i="18" s="1"/>
  <c r="B39" i="9" l="1"/>
  <c r="A39" i="9"/>
  <c r="B38" i="9"/>
  <c r="A38" i="9"/>
  <c r="B37" i="9"/>
  <c r="B72" i="9" s="1"/>
  <c r="B107" i="9" s="1"/>
  <c r="B142" i="9" s="1"/>
  <c r="B177" i="9" s="1"/>
  <c r="A37" i="9"/>
  <c r="A72" i="9" s="1"/>
  <c r="A107" i="9" s="1"/>
  <c r="A142" i="9" s="1"/>
  <c r="A177" i="9" s="1"/>
  <c r="B36" i="9"/>
  <c r="B71" i="9" s="1"/>
  <c r="B106" i="9" s="1"/>
  <c r="B141" i="9" s="1"/>
  <c r="B176" i="9" s="1"/>
  <c r="A36" i="9"/>
  <c r="A71" i="9" s="1"/>
  <c r="A106" i="9" s="1"/>
  <c r="A141" i="9" s="1"/>
  <c r="A176" i="9" s="1"/>
  <c r="B35" i="9"/>
  <c r="B70" i="9" s="1"/>
  <c r="A35" i="9"/>
  <c r="A70" i="9" s="1"/>
  <c r="B34" i="9"/>
  <c r="A34" i="9"/>
  <c r="B33" i="9"/>
  <c r="A33" i="9"/>
  <c r="B32" i="9"/>
  <c r="A32" i="9"/>
  <c r="B31" i="9"/>
  <c r="A31" i="9"/>
  <c r="B30" i="9"/>
  <c r="A30" i="9"/>
  <c r="B29" i="9"/>
  <c r="A29" i="9"/>
  <c r="B28" i="9"/>
  <c r="A28" i="9"/>
  <c r="B27" i="9"/>
  <c r="A27" i="9"/>
  <c r="B26" i="9"/>
  <c r="A26" i="9"/>
  <c r="B25" i="9"/>
  <c r="A25" i="9"/>
  <c r="B24" i="9"/>
  <c r="A24" i="9"/>
  <c r="B23" i="9"/>
  <c r="B58" i="9" s="1"/>
  <c r="B93" i="9" s="1"/>
  <c r="B128" i="9" s="1"/>
  <c r="B163" i="9" s="1"/>
  <c r="A23" i="9"/>
  <c r="A58" i="9" s="1"/>
  <c r="A93" i="9" s="1"/>
  <c r="A128" i="9" s="1"/>
  <c r="A163" i="9" s="1"/>
  <c r="B22" i="9"/>
  <c r="A22" i="9"/>
  <c r="B21" i="9"/>
  <c r="A21" i="9"/>
  <c r="B20" i="9"/>
  <c r="A20" i="9"/>
  <c r="B19" i="9"/>
  <c r="A19" i="9"/>
  <c r="B18" i="9"/>
  <c r="A18" i="9"/>
  <c r="B17" i="9"/>
  <c r="A17" i="9"/>
  <c r="B16" i="9"/>
  <c r="A16" i="9"/>
  <c r="B15" i="9"/>
  <c r="A15" i="9"/>
  <c r="B14" i="9"/>
  <c r="A14" i="9"/>
  <c r="B13" i="9"/>
  <c r="A13" i="9"/>
  <c r="E292" i="4" l="1"/>
  <c r="E292" i="13" s="1"/>
  <c r="D292" i="4"/>
  <c r="D292" i="13" s="1"/>
  <c r="C292" i="4"/>
  <c r="C292" i="13" s="1"/>
  <c r="E291" i="4"/>
  <c r="E291" i="13" s="1"/>
  <c r="D291" i="4"/>
  <c r="D291" i="13" s="1"/>
  <c r="C291" i="4"/>
  <c r="C291" i="13" s="1"/>
  <c r="E290" i="4"/>
  <c r="E290" i="13" s="1"/>
  <c r="D290" i="4"/>
  <c r="D290" i="13" s="1"/>
  <c r="C290" i="4"/>
  <c r="C290" i="13" s="1"/>
  <c r="E289" i="4"/>
  <c r="E289" i="13" s="1"/>
  <c r="D289" i="4"/>
  <c r="D289" i="13" s="1"/>
  <c r="C289" i="4"/>
  <c r="C289" i="13" s="1"/>
  <c r="C291" i="17" l="1"/>
  <c r="C290" i="17"/>
  <c r="C289" i="17"/>
  <c r="C292" i="17"/>
  <c r="D291" i="17"/>
  <c r="D290" i="17"/>
  <c r="D292" i="17"/>
  <c r="D289" i="17"/>
  <c r="E290" i="17"/>
  <c r="E292" i="17"/>
  <c r="E289" i="17"/>
  <c r="E291" i="17"/>
  <c r="A20" i="20"/>
  <c r="B20" i="20"/>
  <c r="B12" i="4" l="1"/>
  <c r="B12" i="13" l="1"/>
  <c r="B12" i="17"/>
  <c r="B299" i="17" l="1"/>
  <c r="B75" i="18" l="1"/>
  <c r="B110" i="18" s="1"/>
  <c r="B145" i="18" s="1"/>
  <c r="B180" i="18" s="1"/>
  <c r="A75" i="18"/>
  <c r="B74" i="18"/>
  <c r="B109" i="18" s="1"/>
  <c r="B144" i="18" s="1"/>
  <c r="B179" i="18" s="1"/>
  <c r="A74" i="18"/>
  <c r="B73" i="18"/>
  <c r="B108" i="18" s="1"/>
  <c r="B143" i="18" s="1"/>
  <c r="B178" i="18" s="1"/>
  <c r="A73" i="18"/>
  <c r="B70" i="18"/>
  <c r="B105" i="18" s="1"/>
  <c r="B140" i="18" s="1"/>
  <c r="B175" i="18" s="1"/>
  <c r="A70" i="18"/>
  <c r="B69" i="18"/>
  <c r="B104" i="18" s="1"/>
  <c r="B139" i="18" s="1"/>
  <c r="B174" i="18" s="1"/>
  <c r="A69" i="18"/>
  <c r="B68" i="18"/>
  <c r="B103" i="18" s="1"/>
  <c r="B138" i="18" s="1"/>
  <c r="B173" i="18" s="1"/>
  <c r="A68" i="18"/>
  <c r="B67" i="18"/>
  <c r="B102" i="18" s="1"/>
  <c r="B137" i="18" s="1"/>
  <c r="B172" i="18" s="1"/>
  <c r="A67" i="18"/>
  <c r="B66" i="18"/>
  <c r="B101" i="18" s="1"/>
  <c r="B136" i="18" s="1"/>
  <c r="B171" i="18" s="1"/>
  <c r="A66" i="18"/>
  <c r="B65" i="18"/>
  <c r="B100" i="18" s="1"/>
  <c r="B135" i="18" s="1"/>
  <c r="B170" i="18" s="1"/>
  <c r="A65" i="18"/>
  <c r="B64" i="18"/>
  <c r="B99" i="18" s="1"/>
  <c r="B134" i="18" s="1"/>
  <c r="B169" i="18" s="1"/>
  <c r="A64" i="18"/>
  <c r="B63" i="18"/>
  <c r="B98" i="18" s="1"/>
  <c r="B133" i="18" s="1"/>
  <c r="B168" i="18" s="1"/>
  <c r="B62" i="18"/>
  <c r="B97" i="18" s="1"/>
  <c r="B132" i="18" s="1"/>
  <c r="B167" i="18" s="1"/>
  <c r="B61" i="18"/>
  <c r="B96" i="18" s="1"/>
  <c r="B131" i="18" s="1"/>
  <c r="B166" i="18" s="1"/>
  <c r="A61" i="18"/>
  <c r="B60" i="18"/>
  <c r="B95" i="18" s="1"/>
  <c r="B130" i="18" s="1"/>
  <c r="B165" i="18" s="1"/>
  <c r="B58" i="18"/>
  <c r="B93" i="18" s="1"/>
  <c r="B128" i="18" s="1"/>
  <c r="B163" i="18" s="1"/>
  <c r="A58" i="18"/>
  <c r="B57" i="18"/>
  <c r="B92" i="18" s="1"/>
  <c r="B127" i="18" s="1"/>
  <c r="B162" i="18" s="1"/>
  <c r="A57" i="18"/>
  <c r="B56" i="18"/>
  <c r="B91" i="18" s="1"/>
  <c r="B126" i="18" s="1"/>
  <c r="B161" i="18" s="1"/>
  <c r="A56" i="18"/>
  <c r="B55" i="18"/>
  <c r="B90" i="18" s="1"/>
  <c r="B125" i="18" s="1"/>
  <c r="B160" i="18" s="1"/>
  <c r="A55" i="18"/>
  <c r="B54" i="18"/>
  <c r="B89" i="18" s="1"/>
  <c r="B124" i="18" s="1"/>
  <c r="B159" i="18" s="1"/>
  <c r="A54" i="18"/>
  <c r="B53" i="18"/>
  <c r="B88" i="18" s="1"/>
  <c r="B123" i="18" s="1"/>
  <c r="B158" i="18" s="1"/>
  <c r="A53" i="18"/>
  <c r="B52" i="18"/>
  <c r="B87" i="18" s="1"/>
  <c r="B122" i="18" s="1"/>
  <c r="B157" i="18" s="1"/>
  <c r="A52" i="18"/>
  <c r="B51" i="18"/>
  <c r="B86" i="18" s="1"/>
  <c r="B121" i="18" s="1"/>
  <c r="B156" i="18" s="1"/>
  <c r="A51" i="18"/>
  <c r="B50" i="18"/>
  <c r="B85" i="18" s="1"/>
  <c r="B120" i="18" s="1"/>
  <c r="B155" i="18" s="1"/>
  <c r="A50" i="18"/>
  <c r="B49" i="18"/>
  <c r="B84" i="18" s="1"/>
  <c r="B119" i="18" s="1"/>
  <c r="B154" i="18" s="1"/>
  <c r="A49" i="18"/>
  <c r="B48" i="18"/>
  <c r="B83" i="18" s="1"/>
  <c r="B118" i="18" s="1"/>
  <c r="B153" i="18" s="1"/>
  <c r="A48" i="18"/>
  <c r="B75" i="9"/>
  <c r="B110" i="9" s="1"/>
  <c r="B145" i="9" s="1"/>
  <c r="B180" i="9" s="1"/>
  <c r="A75" i="9"/>
  <c r="A110" i="9" s="1"/>
  <c r="A145" i="9" s="1"/>
  <c r="A180" i="9" s="1"/>
  <c r="B74" i="9"/>
  <c r="B109" i="9" s="1"/>
  <c r="B144" i="9" s="1"/>
  <c r="B179" i="9" s="1"/>
  <c r="A74" i="9"/>
  <c r="A109" i="9" s="1"/>
  <c r="A144" i="9" s="1"/>
  <c r="A179" i="9" s="1"/>
  <c r="B73" i="9"/>
  <c r="B108" i="9" s="1"/>
  <c r="A73" i="9"/>
  <c r="B105" i="9"/>
  <c r="B140" i="9" s="1"/>
  <c r="B175" i="9" s="1"/>
  <c r="A105" i="9"/>
  <c r="A140" i="9" s="1"/>
  <c r="A175" i="9" s="1"/>
  <c r="B69" i="9"/>
  <c r="B104" i="9" s="1"/>
  <c r="B139" i="9" s="1"/>
  <c r="B174" i="9" s="1"/>
  <c r="A69" i="9"/>
  <c r="A104" i="9" s="1"/>
  <c r="A139" i="9" s="1"/>
  <c r="A174" i="9" s="1"/>
  <c r="B68" i="9"/>
  <c r="B103" i="9" s="1"/>
  <c r="B138" i="9" s="1"/>
  <c r="B173" i="9" s="1"/>
  <c r="A68" i="9"/>
  <c r="A103" i="9" s="1"/>
  <c r="A138" i="9" s="1"/>
  <c r="A173" i="9" s="1"/>
  <c r="B67" i="9"/>
  <c r="B102" i="9" s="1"/>
  <c r="B137" i="9" s="1"/>
  <c r="B172" i="9" s="1"/>
  <c r="A67" i="9"/>
  <c r="A102" i="9" s="1"/>
  <c r="A137" i="9" s="1"/>
  <c r="A172" i="9" s="1"/>
  <c r="B66" i="9"/>
  <c r="B101" i="9" s="1"/>
  <c r="B136" i="9" s="1"/>
  <c r="B171" i="9" s="1"/>
  <c r="A66" i="9"/>
  <c r="A101" i="9" s="1"/>
  <c r="A136" i="9" s="1"/>
  <c r="A171" i="9" s="1"/>
  <c r="B65" i="9"/>
  <c r="B100" i="9" s="1"/>
  <c r="B135" i="9" s="1"/>
  <c r="B170" i="9" s="1"/>
  <c r="A65" i="9"/>
  <c r="A100" i="9" s="1"/>
  <c r="A135" i="9" s="1"/>
  <c r="A170" i="9" s="1"/>
  <c r="B64" i="9"/>
  <c r="B99" i="9" s="1"/>
  <c r="B134" i="9" s="1"/>
  <c r="B169" i="9" s="1"/>
  <c r="A64" i="9"/>
  <c r="A99" i="9" s="1"/>
  <c r="A134" i="9" s="1"/>
  <c r="A169" i="9" s="1"/>
  <c r="B63" i="9"/>
  <c r="B98" i="9" s="1"/>
  <c r="B133" i="9" s="1"/>
  <c r="B168" i="9" s="1"/>
  <c r="B62" i="9"/>
  <c r="B97" i="9" s="1"/>
  <c r="B132" i="9" s="1"/>
  <c r="B167" i="9" s="1"/>
  <c r="B61" i="9"/>
  <c r="B96" i="9" s="1"/>
  <c r="B131" i="9" s="1"/>
  <c r="B166" i="9" s="1"/>
  <c r="A61" i="9"/>
  <c r="A96" i="9" s="1"/>
  <c r="A131" i="9" s="1"/>
  <c r="A166" i="9" s="1"/>
  <c r="B60" i="9"/>
  <c r="B95" i="9" s="1"/>
  <c r="B130" i="9" s="1"/>
  <c r="B165" i="9" s="1"/>
  <c r="B59" i="9"/>
  <c r="B94" i="9" s="1"/>
  <c r="B129" i="9" s="1"/>
  <c r="B164" i="9" s="1"/>
  <c r="A59" i="9"/>
  <c r="B57" i="9"/>
  <c r="B92" i="9" s="1"/>
  <c r="B127" i="9" s="1"/>
  <c r="B162" i="9" s="1"/>
  <c r="A57" i="9"/>
  <c r="A92" i="9" s="1"/>
  <c r="A127" i="9" s="1"/>
  <c r="A162" i="9" s="1"/>
  <c r="B56" i="9"/>
  <c r="B91" i="9" s="1"/>
  <c r="B126" i="9" s="1"/>
  <c r="B161" i="9" s="1"/>
  <c r="A56" i="9"/>
  <c r="A91" i="9" s="1"/>
  <c r="A126" i="9" s="1"/>
  <c r="A161" i="9" s="1"/>
  <c r="B55" i="9"/>
  <c r="B90" i="9" s="1"/>
  <c r="B125" i="9" s="1"/>
  <c r="B160" i="9" s="1"/>
  <c r="A55" i="9"/>
  <c r="A90" i="9" s="1"/>
  <c r="A125" i="9" s="1"/>
  <c r="A160" i="9" s="1"/>
  <c r="B54" i="9"/>
  <c r="B89" i="9" s="1"/>
  <c r="B124" i="9" s="1"/>
  <c r="B159" i="9" s="1"/>
  <c r="A54" i="9"/>
  <c r="A89" i="9" s="1"/>
  <c r="A124" i="9" s="1"/>
  <c r="A159" i="9" s="1"/>
  <c r="B53" i="9"/>
  <c r="B88" i="9" s="1"/>
  <c r="B123" i="9" s="1"/>
  <c r="B158" i="9" s="1"/>
  <c r="A53" i="9"/>
  <c r="A88" i="9" s="1"/>
  <c r="A123" i="9" s="1"/>
  <c r="A158" i="9" s="1"/>
  <c r="B52" i="9"/>
  <c r="B87" i="9" s="1"/>
  <c r="B122" i="9" s="1"/>
  <c r="B157" i="9" s="1"/>
  <c r="A52" i="9"/>
  <c r="A87" i="9" s="1"/>
  <c r="A122" i="9" s="1"/>
  <c r="A157" i="9" s="1"/>
  <c r="B51" i="9"/>
  <c r="B86" i="9" s="1"/>
  <c r="B121" i="9" s="1"/>
  <c r="B156" i="9" s="1"/>
  <c r="A51" i="9"/>
  <c r="A86" i="9" s="1"/>
  <c r="A121" i="9" s="1"/>
  <c r="A156" i="9" s="1"/>
  <c r="B50" i="9"/>
  <c r="B85" i="9" s="1"/>
  <c r="B120" i="9" s="1"/>
  <c r="B155" i="9" s="1"/>
  <c r="A50" i="9"/>
  <c r="A85" i="9" s="1"/>
  <c r="A120" i="9" s="1"/>
  <c r="A155" i="9" s="1"/>
  <c r="B49" i="9"/>
  <c r="B84" i="9" s="1"/>
  <c r="B119" i="9" s="1"/>
  <c r="B154" i="9" s="1"/>
  <c r="A49" i="9"/>
  <c r="A84" i="9" s="1"/>
  <c r="A119" i="9" s="1"/>
  <c r="A154" i="9" s="1"/>
  <c r="B48" i="9"/>
  <c r="B83" i="9" s="1"/>
  <c r="B118" i="9" s="1"/>
  <c r="B153" i="9" s="1"/>
  <c r="A48" i="9"/>
  <c r="A83" i="9" s="1"/>
  <c r="A118" i="9" s="1"/>
  <c r="A153" i="9" s="1"/>
  <c r="A85" i="18" l="1"/>
  <c r="A120" i="18" s="1"/>
  <c r="A155" i="18" s="1"/>
  <c r="A89" i="18"/>
  <c r="A124" i="18" s="1"/>
  <c r="A159" i="18" s="1"/>
  <c r="A93" i="18"/>
  <c r="A128" i="18" s="1"/>
  <c r="A163" i="18" s="1"/>
  <c r="A102" i="18"/>
  <c r="A137" i="18" s="1"/>
  <c r="A172" i="18" s="1"/>
  <c r="A108" i="18"/>
  <c r="A143" i="18" s="1"/>
  <c r="A86" i="18"/>
  <c r="A121" i="18" s="1"/>
  <c r="A156" i="18" s="1"/>
  <c r="A88" i="18"/>
  <c r="A123" i="18" s="1"/>
  <c r="A158" i="18" s="1"/>
  <c r="A90" i="18"/>
  <c r="A125" i="18" s="1"/>
  <c r="A160" i="18" s="1"/>
  <c r="A92" i="18"/>
  <c r="A127" i="18" s="1"/>
  <c r="A162" i="18" s="1"/>
  <c r="A99" i="18"/>
  <c r="A134" i="18" s="1"/>
  <c r="A169" i="18" s="1"/>
  <c r="A101" i="18"/>
  <c r="A136" i="18" s="1"/>
  <c r="A171" i="18" s="1"/>
  <c r="A103" i="18"/>
  <c r="A138" i="18" s="1"/>
  <c r="A173" i="18" s="1"/>
  <c r="A105" i="18"/>
  <c r="A140" i="18" s="1"/>
  <c r="A175" i="18" s="1"/>
  <c r="A109" i="18"/>
  <c r="A144" i="18" s="1"/>
  <c r="A94" i="9"/>
  <c r="A129" i="9" s="1"/>
  <c r="A164" i="9" s="1"/>
  <c r="B143" i="9"/>
  <c r="B178" i="9" s="1"/>
  <c r="A108" i="9"/>
  <c r="A179" i="18"/>
  <c r="A178" i="18"/>
  <c r="A91" i="18"/>
  <c r="A126" i="18" s="1"/>
  <c r="A161" i="18" s="1"/>
  <c r="A104" i="18"/>
  <c r="A139" i="18" s="1"/>
  <c r="A174" i="18" s="1"/>
  <c r="A84" i="18"/>
  <c r="A119" i="18" s="1"/>
  <c r="A154" i="18" s="1"/>
  <c r="A83" i="18"/>
  <c r="A118" i="18" s="1"/>
  <c r="A153" i="18" s="1"/>
  <c r="A87" i="18"/>
  <c r="A122" i="18" s="1"/>
  <c r="A157" i="18" s="1"/>
  <c r="A96" i="18"/>
  <c r="A131" i="18" s="1"/>
  <c r="A100" i="18"/>
  <c r="A135" i="18" s="1"/>
  <c r="A170" i="18" s="1"/>
  <c r="A110" i="18"/>
  <c r="A145" i="18" s="1"/>
  <c r="A143" i="9" l="1"/>
  <c r="A178" i="9" s="1"/>
  <c r="A166" i="18"/>
  <c r="A180" i="18"/>
  <c r="D177" i="2" l="1"/>
  <c r="E177" i="2"/>
  <c r="C177" i="2" l="1"/>
  <c r="B32" i="20" l="1"/>
  <c r="B29" i="20"/>
  <c r="B28" i="20"/>
  <c r="B27" i="20"/>
  <c r="B26" i="20"/>
  <c r="B25" i="20"/>
  <c r="B24" i="20"/>
  <c r="B23" i="20"/>
  <c r="B22" i="20"/>
  <c r="B21" i="20"/>
  <c r="B19" i="20"/>
  <c r="B18" i="20"/>
  <c r="B17" i="20"/>
  <c r="B16" i="20"/>
  <c r="B15" i="20"/>
  <c r="B14" i="20"/>
  <c r="B50" i="20"/>
  <c r="A50" i="20"/>
  <c r="B47" i="20"/>
  <c r="A47" i="20"/>
  <c r="A32" i="20"/>
  <c r="A29" i="20"/>
  <c r="A28" i="20"/>
  <c r="A27" i="20"/>
  <c r="A26" i="20"/>
  <c r="A25" i="20"/>
  <c r="A24" i="20"/>
  <c r="A23" i="20"/>
  <c r="A22" i="20"/>
  <c r="A21" i="20"/>
  <c r="A19" i="20"/>
  <c r="A18" i="20"/>
  <c r="A17" i="20"/>
  <c r="A16" i="20"/>
  <c r="A15" i="20"/>
  <c r="A14" i="20"/>
  <c r="A37" i="10"/>
  <c r="B12" i="3" l="1"/>
  <c r="B12" i="18" s="1"/>
  <c r="B47" i="18" s="1"/>
  <c r="B82" i="18" s="1"/>
  <c r="A60" i="18" l="1"/>
  <c r="A60" i="9"/>
  <c r="A95" i="9" s="1"/>
  <c r="A130" i="9" s="1"/>
  <c r="A165" i="9" s="1"/>
  <c r="A97" i="9"/>
  <c r="A132" i="9" s="1"/>
  <c r="A167" i="9" s="1"/>
  <c r="A62" i="18"/>
  <c r="A63" i="18"/>
  <c r="A63" i="9"/>
  <c r="A98" i="9" s="1"/>
  <c r="A133" i="9" s="1"/>
  <c r="A168" i="9" s="1"/>
  <c r="E221" i="2"/>
  <c r="D221" i="2"/>
  <c r="C221" i="2"/>
  <c r="E218" i="2"/>
  <c r="D218" i="2"/>
  <c r="C218" i="2"/>
  <c r="E210" i="2"/>
  <c r="D210" i="2"/>
  <c r="C210" i="2"/>
  <c r="E207" i="2"/>
  <c r="D207" i="2"/>
  <c r="C207" i="2"/>
  <c r="E198" i="2"/>
  <c r="E199" i="2" s="1"/>
  <c r="D198" i="2"/>
  <c r="D199" i="2" s="1"/>
  <c r="C198" i="2"/>
  <c r="C199" i="2" s="1"/>
  <c r="E189" i="2"/>
  <c r="C189" i="2"/>
  <c r="D189" i="2"/>
  <c r="A97" i="18" l="1"/>
  <c r="A132" i="18" s="1"/>
  <c r="A167" i="18" s="1"/>
  <c r="A98" i="18"/>
  <c r="A133" i="18" s="1"/>
  <c r="A168" i="18" s="1"/>
  <c r="A95" i="18"/>
  <c r="A130" i="18" s="1"/>
  <c r="A165" i="18" s="1"/>
  <c r="E47" i="21"/>
  <c r="D47" i="21"/>
  <c r="C47" i="21"/>
  <c r="E46" i="21"/>
  <c r="D46" i="21"/>
  <c r="C46" i="21"/>
  <c r="E45" i="21"/>
  <c r="D45" i="21"/>
  <c r="C45" i="21"/>
  <c r="E44" i="21"/>
  <c r="D44" i="21"/>
  <c r="C44" i="21"/>
  <c r="E43" i="21"/>
  <c r="D43" i="21"/>
  <c r="C43" i="21"/>
  <c r="E42" i="21"/>
  <c r="D42" i="21"/>
  <c r="C42" i="21"/>
  <c r="E23" i="21"/>
  <c r="D23" i="21"/>
  <c r="C23" i="21"/>
  <c r="E22" i="21"/>
  <c r="D22" i="21"/>
  <c r="C22" i="21"/>
  <c r="E21" i="21"/>
  <c r="D21" i="21"/>
  <c r="C21" i="21"/>
  <c r="E20" i="21"/>
  <c r="D20" i="21"/>
  <c r="C20" i="21"/>
  <c r="E19" i="21"/>
  <c r="C19" i="21"/>
  <c r="E18" i="21"/>
  <c r="D18" i="21"/>
  <c r="C18" i="21"/>
  <c r="E48" i="21" l="1"/>
  <c r="C48" i="21"/>
  <c r="D48" i="21"/>
  <c r="E24" i="21"/>
  <c r="C24" i="21"/>
  <c r="D19" i="21"/>
  <c r="D24" i="21" s="1"/>
  <c r="B117" i="18" l="1"/>
  <c r="B152" i="18" s="1"/>
  <c r="A12" i="18"/>
  <c r="A47" i="18" s="1"/>
  <c r="A82" i="18" l="1"/>
  <c r="A117" i="18" s="1"/>
  <c r="A152" i="18" s="1"/>
  <c r="E17" i="16"/>
  <c r="D17" i="16"/>
  <c r="C17" i="16"/>
  <c r="A29" i="16"/>
  <c r="A41" i="16" s="1"/>
  <c r="A51" i="20" s="1"/>
  <c r="B27" i="16"/>
  <c r="B39" i="16" s="1"/>
  <c r="B49" i="20" s="1"/>
  <c r="A27" i="16"/>
  <c r="A39" i="16" s="1"/>
  <c r="A49" i="20" s="1"/>
  <c r="B26" i="16"/>
  <c r="B38" i="16" s="1"/>
  <c r="B48" i="20" s="1"/>
  <c r="A26" i="16"/>
  <c r="A38" i="16" s="1"/>
  <c r="A48" i="20" s="1"/>
  <c r="A24" i="16"/>
  <c r="A36" i="16" s="1"/>
  <c r="A46" i="20" s="1"/>
  <c r="B17" i="16"/>
  <c r="B29" i="16" s="1"/>
  <c r="B41" i="16" s="1"/>
  <c r="B51" i="20" s="1"/>
  <c r="B17" i="15"/>
  <c r="B29" i="15" s="1"/>
  <c r="B41" i="15" s="1"/>
  <c r="A41" i="15"/>
  <c r="B27" i="15"/>
  <c r="B39" i="15" s="1"/>
  <c r="A39" i="15"/>
  <c r="B26" i="15"/>
  <c r="B38" i="15" s="1"/>
  <c r="A26" i="15"/>
  <c r="A38" i="15" s="1"/>
  <c r="B13" i="15"/>
  <c r="B25" i="15" s="1"/>
  <c r="B37" i="15" s="1"/>
  <c r="A37" i="15"/>
  <c r="A24" i="15"/>
  <c r="A36" i="15" l="1"/>
  <c r="E30" i="12" l="1"/>
  <c r="D30" i="12"/>
  <c r="C30" i="12"/>
  <c r="B12" i="9" l="1"/>
  <c r="A12" i="9"/>
  <c r="A47" i="9" s="1"/>
  <c r="A82" i="9" l="1"/>
  <c r="A117" i="9" s="1"/>
  <c r="A152" i="9" s="1"/>
  <c r="B47" i="9"/>
  <c r="B82" i="9" l="1"/>
  <c r="B12" i="15"/>
  <c r="B24" i="15" s="1"/>
  <c r="B36" i="15" s="1"/>
  <c r="B12" i="16"/>
  <c r="B24" i="16" s="1"/>
  <c r="B36" i="16" s="1"/>
  <c r="B46" i="20" s="1"/>
  <c r="B117" i="9" l="1"/>
  <c r="B152" i="9" s="1"/>
  <c r="B299" i="13"/>
  <c r="B586" i="17" l="1"/>
  <c r="B873" i="17" s="1"/>
  <c r="B1160" i="17" s="1"/>
  <c r="B586" i="13"/>
  <c r="B873" i="13" s="1"/>
  <c r="B1160" i="13" s="1"/>
  <c r="D17" i="15" l="1"/>
  <c r="E17" i="15"/>
  <c r="C17" i="15"/>
  <c r="E12" i="19" l="1"/>
  <c r="D12" i="19"/>
  <c r="C12" i="19"/>
  <c r="D23" i="2" l="1"/>
  <c r="E23" i="2"/>
  <c r="D151" i="2" l="1"/>
  <c r="D104" i="2" s="1"/>
  <c r="E151" i="2"/>
  <c r="E104" i="2" s="1"/>
  <c r="C151" i="2"/>
  <c r="C104" i="2" s="1"/>
  <c r="C163" i="2" l="1"/>
  <c r="C125" i="2" s="1"/>
  <c r="D163" i="2" l="1"/>
  <c r="D125" i="2" s="1"/>
  <c r="E163" i="2"/>
  <c r="E125" i="2" s="1"/>
  <c r="C286" i="4" l="1"/>
  <c r="C286" i="13" s="1"/>
  <c r="C285" i="4" l="1"/>
  <c r="C285" i="13" s="1"/>
  <c r="E287" i="4"/>
  <c r="E287" i="13" s="1"/>
  <c r="E288" i="4"/>
  <c r="E288" i="13" s="1"/>
  <c r="C14" i="15"/>
  <c r="E288" i="17" l="1"/>
  <c r="E287" i="17"/>
  <c r="C286" i="17"/>
  <c r="C285" i="17"/>
  <c r="D286" i="4"/>
  <c r="D286" i="13" s="1"/>
  <c r="E286" i="4"/>
  <c r="E286" i="13" s="1"/>
  <c r="E285" i="4"/>
  <c r="E285" i="13" s="1"/>
  <c r="C14" i="16"/>
  <c r="E15" i="15"/>
  <c r="D285" i="4" l="1"/>
  <c r="D285" i="13" s="1"/>
  <c r="D285" i="17"/>
  <c r="D286" i="17"/>
  <c r="E286" i="17"/>
  <c r="E285" i="17"/>
  <c r="D287" i="4"/>
  <c r="D287" i="13" s="1"/>
  <c r="C288" i="4"/>
  <c r="C288" i="13" s="1"/>
  <c r="D14" i="15"/>
  <c r="E15" i="16"/>
  <c r="E14" i="15"/>
  <c r="D288" i="4" l="1"/>
  <c r="D288" i="13" s="1"/>
  <c r="D288" i="17"/>
  <c r="D287" i="17"/>
  <c r="C287" i="4"/>
  <c r="C287" i="13" s="1"/>
  <c r="D14" i="16"/>
  <c r="D15" i="15"/>
  <c r="E14" i="16"/>
  <c r="C287" i="17" l="1"/>
  <c r="C288" i="17"/>
  <c r="C15" i="15"/>
  <c r="C15" i="16" s="1"/>
  <c r="D15" i="16"/>
  <c r="C284" i="4" l="1"/>
  <c r="C284" i="13" s="1"/>
  <c r="C284" i="17" s="1"/>
  <c r="C16" i="15" l="1"/>
  <c r="D284" i="4"/>
  <c r="D284" i="13" s="1"/>
  <c r="D284" i="17" s="1"/>
  <c r="E284" i="4" l="1"/>
  <c r="E284" i="13" s="1"/>
  <c r="E284" i="17" s="1"/>
  <c r="C16" i="16"/>
  <c r="D16" i="15"/>
  <c r="D16" i="16" l="1"/>
  <c r="E16" i="15"/>
  <c r="E16" i="16" l="1"/>
  <c r="C116" i="2" l="1"/>
  <c r="C19" i="19" s="1"/>
  <c r="D283" i="4"/>
  <c r="D283" i="13" s="1"/>
  <c r="C282" i="4"/>
  <c r="C282" i="13" s="1"/>
  <c r="C281" i="4"/>
  <c r="C281" i="13" s="1"/>
  <c r="C278" i="4"/>
  <c r="C278" i="13" s="1"/>
  <c r="C280" i="4"/>
  <c r="C280" i="13" s="1"/>
  <c r="C283" i="4"/>
  <c r="C283" i="13" s="1"/>
  <c r="C279" i="4"/>
  <c r="C279" i="13" s="1"/>
  <c r="E283" i="4"/>
  <c r="E283" i="13" s="1"/>
  <c r="D116" i="2" l="1"/>
  <c r="D19" i="19" s="1"/>
  <c r="D282" i="4"/>
  <c r="D282" i="13" s="1"/>
  <c r="D278" i="4"/>
  <c r="D278" i="13" s="1"/>
  <c r="D279" i="4"/>
  <c r="D279" i="13" s="1"/>
  <c r="D280" i="4"/>
  <c r="D280" i="13" s="1"/>
  <c r="D281" i="4"/>
  <c r="D281" i="13" s="1"/>
  <c r="C277" i="4"/>
  <c r="C137" i="2"/>
  <c r="E278" i="4"/>
  <c r="E278" i="13" s="1"/>
  <c r="E282" i="4"/>
  <c r="E282" i="13" s="1"/>
  <c r="E281" i="4"/>
  <c r="E281" i="13" s="1"/>
  <c r="E279" i="4"/>
  <c r="E279" i="13" s="1"/>
  <c r="E116" i="2"/>
  <c r="E19" i="19" s="1"/>
  <c r="E280" i="4"/>
  <c r="E280" i="13" s="1"/>
  <c r="C277" i="13" l="1"/>
  <c r="C13" i="15"/>
  <c r="D277" i="4"/>
  <c r="D137" i="2"/>
  <c r="D277" i="13" l="1"/>
  <c r="C278" i="17"/>
  <c r="C282" i="17"/>
  <c r="C283" i="17"/>
  <c r="C277" i="17"/>
  <c r="C279" i="17"/>
  <c r="C281" i="17"/>
  <c r="C280" i="17"/>
  <c r="D13" i="15"/>
  <c r="E277" i="4"/>
  <c r="E137" i="2"/>
  <c r="C13" i="16"/>
  <c r="E277" i="13" l="1"/>
  <c r="D282" i="17"/>
  <c r="D277" i="17"/>
  <c r="D281" i="17"/>
  <c r="D278" i="17"/>
  <c r="D283" i="17"/>
  <c r="D280" i="17"/>
  <c r="D279" i="17"/>
  <c r="E13" i="15"/>
  <c r="D13" i="16"/>
  <c r="E279" i="17" l="1"/>
  <c r="E282" i="17"/>
  <c r="E281" i="17"/>
  <c r="E280" i="17"/>
  <c r="E277" i="17"/>
  <c r="E278" i="17"/>
  <c r="E283" i="17"/>
  <c r="E13" i="16"/>
  <c r="A241" i="4" l="1"/>
  <c r="A240" i="4"/>
  <c r="A238" i="4"/>
  <c r="A233" i="4"/>
  <c r="A230" i="4"/>
  <c r="A229" i="4"/>
  <c r="A225" i="4"/>
  <c r="A222" i="4"/>
  <c r="A218" i="4"/>
  <c r="A216" i="4"/>
  <c r="A214" i="4"/>
  <c r="A202" i="4"/>
  <c r="A200" i="4"/>
  <c r="A198" i="4"/>
  <c r="A196" i="4"/>
  <c r="A194" i="4"/>
  <c r="A190" i="4"/>
  <c r="A188" i="4"/>
  <c r="A186" i="4"/>
  <c r="A184" i="4"/>
  <c r="A180" i="4"/>
  <c r="A176" i="4"/>
  <c r="A170" i="4"/>
  <c r="A168" i="4"/>
  <c r="A162" i="4"/>
  <c r="A156" i="4"/>
  <c r="A144" i="4"/>
  <c r="A142" i="4"/>
  <c r="A138" i="4"/>
  <c r="A134" i="4"/>
  <c r="A132" i="4"/>
  <c r="A130" i="4"/>
  <c r="A126" i="4"/>
  <c r="A110" i="4"/>
  <c r="A106" i="4"/>
  <c r="A104" i="4"/>
  <c r="A90" i="4"/>
  <c r="A88" i="4"/>
  <c r="A80" i="4"/>
  <c r="A78" i="4"/>
  <c r="A76" i="4"/>
  <c r="A74" i="4"/>
  <c r="A72" i="4"/>
  <c r="A70" i="4"/>
  <c r="A68" i="4"/>
  <c r="A64" i="4"/>
  <c r="A62" i="4"/>
  <c r="A60" i="4"/>
  <c r="A58" i="4"/>
  <c r="A56" i="4"/>
  <c r="A54" i="4"/>
  <c r="A52" i="4"/>
  <c r="A48" i="4"/>
  <c r="A46" i="4"/>
  <c r="A42" i="4"/>
  <c r="A38" i="4"/>
  <c r="A34" i="4"/>
  <c r="A32" i="4"/>
  <c r="A30" i="4"/>
  <c r="A28" i="4"/>
  <c r="A26" i="4"/>
  <c r="A24" i="4"/>
  <c r="A22" i="4"/>
  <c r="A20" i="4"/>
  <c r="A16" i="4"/>
  <c r="A14" i="4"/>
  <c r="A56" i="13" l="1"/>
  <c r="A343" i="13" s="1"/>
  <c r="A630" i="13" s="1"/>
  <c r="A917" i="13" s="1"/>
  <c r="A56" i="17"/>
  <c r="A343" i="17" s="1"/>
  <c r="A630" i="17" s="1"/>
  <c r="A917" i="17" s="1"/>
  <c r="A1204" i="17" s="1"/>
  <c r="A1204" i="13"/>
  <c r="A241" i="17"/>
  <c r="A528" i="17" s="1"/>
  <c r="A815" i="17" s="1"/>
  <c r="A1102" i="17" s="1"/>
  <c r="A1389" i="17" s="1"/>
  <c r="A1389" i="13"/>
  <c r="A241" i="13"/>
  <c r="A528" i="13" s="1"/>
  <c r="A815" i="13" s="1"/>
  <c r="A1102" i="13" s="1"/>
  <c r="A1176" i="13"/>
  <c r="A28" i="17"/>
  <c r="A315" i="17" s="1"/>
  <c r="A602" i="17" s="1"/>
  <c r="A889" i="17" s="1"/>
  <c r="A1176" i="17" s="1"/>
  <c r="A28" i="13"/>
  <c r="A315" i="13" s="1"/>
  <c r="A602" i="13" s="1"/>
  <c r="A889" i="13" s="1"/>
  <c r="A110" i="13"/>
  <c r="A397" i="13" s="1"/>
  <c r="A684" i="13" s="1"/>
  <c r="A971" i="13" s="1"/>
  <c r="A1258" i="13"/>
  <c r="A110" i="17"/>
  <c r="A397" i="17" s="1"/>
  <c r="A684" i="17" s="1"/>
  <c r="A971" i="17" s="1"/>
  <c r="A1258" i="17" s="1"/>
  <c r="A170" i="17"/>
  <c r="A457" i="17" s="1"/>
  <c r="A744" i="17" s="1"/>
  <c r="A1031" i="17" s="1"/>
  <c r="A1318" i="17" s="1"/>
  <c r="A170" i="13"/>
  <c r="A457" i="13" s="1"/>
  <c r="A744" i="13" s="1"/>
  <c r="A1031" i="13" s="1"/>
  <c r="A1318" i="13"/>
  <c r="A180" i="13"/>
  <c r="A467" i="13" s="1"/>
  <c r="A754" i="13" s="1"/>
  <c r="A1041" i="13" s="1"/>
  <c r="A180" i="17"/>
  <c r="A467" i="17" s="1"/>
  <c r="A754" i="17" s="1"/>
  <c r="A1041" i="17" s="1"/>
  <c r="A1328" i="17" s="1"/>
  <c r="A1328" i="13"/>
  <c r="A229" i="13"/>
  <c r="A516" i="13" s="1"/>
  <c r="A803" i="13" s="1"/>
  <c r="A1090" i="13" s="1"/>
  <c r="A229" i="17"/>
  <c r="A516" i="17" s="1"/>
  <c r="A803" i="17" s="1"/>
  <c r="A1090" i="17" s="1"/>
  <c r="A1377" i="17" s="1"/>
  <c r="A1377" i="13"/>
  <c r="A238" i="13"/>
  <c r="A525" i="13" s="1"/>
  <c r="A812" i="13" s="1"/>
  <c r="A1099" i="13" s="1"/>
  <c r="A1386" i="13"/>
  <c r="A238" i="17"/>
  <c r="A525" i="17" s="1"/>
  <c r="A812" i="17" s="1"/>
  <c r="A1099" i="17" s="1"/>
  <c r="A1386" i="17" s="1"/>
  <c r="A42" i="13"/>
  <c r="A329" i="13" s="1"/>
  <c r="A616" i="13" s="1"/>
  <c r="A903" i="13" s="1"/>
  <c r="A42" i="17"/>
  <c r="A329" i="17" s="1"/>
  <c r="A616" i="17" s="1"/>
  <c r="A903" i="17" s="1"/>
  <c r="A1190" i="17" s="1"/>
  <c r="A1190" i="13"/>
  <c r="A1381" i="13"/>
  <c r="A233" i="13"/>
  <c r="A520" i="13" s="1"/>
  <c r="A807" i="13" s="1"/>
  <c r="A1094" i="13" s="1"/>
  <c r="A233" i="17"/>
  <c r="A520" i="17" s="1"/>
  <c r="A807" i="17" s="1"/>
  <c r="A1094" i="17" s="1"/>
  <c r="A1381" i="17" s="1"/>
  <c r="A1252" i="13"/>
  <c r="A104" i="17"/>
  <c r="A391" i="17" s="1"/>
  <c r="A678" i="17" s="1"/>
  <c r="A965" i="17" s="1"/>
  <c r="A1252" i="17" s="1"/>
  <c r="A104" i="13"/>
  <c r="A391" i="13" s="1"/>
  <c r="A678" i="13" s="1"/>
  <c r="A965" i="13" s="1"/>
  <c r="A20" i="13"/>
  <c r="A307" i="13" s="1"/>
  <c r="A594" i="13" s="1"/>
  <c r="A881" i="13" s="1"/>
  <c r="A20" i="17"/>
  <c r="A307" i="17" s="1"/>
  <c r="A594" i="17" s="1"/>
  <c r="A881" i="17" s="1"/>
  <c r="A1168" i="17" s="1"/>
  <c r="A1168" i="13"/>
  <c r="A1172" i="13"/>
  <c r="A24" i="13"/>
  <c r="A311" i="13" s="1"/>
  <c r="A598" i="13" s="1"/>
  <c r="A885" i="13" s="1"/>
  <c r="A24" i="17"/>
  <c r="A311" i="17" s="1"/>
  <c r="A598" i="17" s="1"/>
  <c r="A885" i="17" s="1"/>
  <c r="A1172" i="17" s="1"/>
  <c r="A1186" i="13"/>
  <c r="A38" i="17"/>
  <c r="A325" i="17" s="1"/>
  <c r="A612" i="17" s="1"/>
  <c r="A899" i="17" s="1"/>
  <c r="A1186" i="17" s="1"/>
  <c r="A38" i="13"/>
  <c r="A325" i="13" s="1"/>
  <c r="A612" i="13" s="1"/>
  <c r="A899" i="13" s="1"/>
  <c r="A48" i="17"/>
  <c r="A335" i="17" s="1"/>
  <c r="A622" i="17" s="1"/>
  <c r="A909" i="17" s="1"/>
  <c r="A1196" i="17" s="1"/>
  <c r="A1196" i="13"/>
  <c r="A48" i="13"/>
  <c r="A335" i="13" s="1"/>
  <c r="A622" i="13" s="1"/>
  <c r="A909" i="13" s="1"/>
  <c r="A134" i="17"/>
  <c r="A421" i="17" s="1"/>
  <c r="A708" i="17" s="1"/>
  <c r="A995" i="17" s="1"/>
  <c r="A1282" i="17" s="1"/>
  <c r="A134" i="13"/>
  <c r="A421" i="13" s="1"/>
  <c r="A708" i="13" s="1"/>
  <c r="A995" i="13" s="1"/>
  <c r="A1282" i="13"/>
  <c r="A194" i="13"/>
  <c r="A481" i="13" s="1"/>
  <c r="A768" i="13" s="1"/>
  <c r="A1055" i="13" s="1"/>
  <c r="A1342" i="13"/>
  <c r="A194" i="17"/>
  <c r="A481" i="17" s="1"/>
  <c r="A768" i="17" s="1"/>
  <c r="A1055" i="17" s="1"/>
  <c r="A1342" i="17" s="1"/>
  <c r="A1373" i="13"/>
  <c r="A225" i="13"/>
  <c r="A512" i="13" s="1"/>
  <c r="A799" i="13" s="1"/>
  <c r="A1086" i="13" s="1"/>
  <c r="A225" i="17"/>
  <c r="A512" i="17" s="1"/>
  <c r="A799" i="17" s="1"/>
  <c r="A1086" i="17" s="1"/>
  <c r="A1373" i="17" s="1"/>
  <c r="A1200" i="13"/>
  <c r="A52" i="13"/>
  <c r="A339" i="13" s="1"/>
  <c r="A626" i="13" s="1"/>
  <c r="A913" i="13" s="1"/>
  <c r="A52" i="17"/>
  <c r="A339" i="17" s="1"/>
  <c r="A626" i="17" s="1"/>
  <c r="A913" i="17" s="1"/>
  <c r="A1200" i="17" s="1"/>
  <c r="A90" i="13"/>
  <c r="A377" i="13" s="1"/>
  <c r="A664" i="13" s="1"/>
  <c r="A951" i="13" s="1"/>
  <c r="A90" i="17"/>
  <c r="A377" i="17" s="1"/>
  <c r="A664" i="17" s="1"/>
  <c r="A951" i="17" s="1"/>
  <c r="A1238" i="17" s="1"/>
  <c r="A1238" i="13"/>
  <c r="A1182" i="13"/>
  <c r="A34" i="17"/>
  <c r="A321" i="17" s="1"/>
  <c r="A608" i="17" s="1"/>
  <c r="A895" i="17" s="1"/>
  <c r="A1182" i="17" s="1"/>
  <c r="A34" i="13"/>
  <c r="A321" i="13" s="1"/>
  <c r="A608" i="13" s="1"/>
  <c r="A895" i="13" s="1"/>
  <c r="A58" i="13"/>
  <c r="A345" i="13" s="1"/>
  <c r="A632" i="13" s="1"/>
  <c r="A919" i="13" s="1"/>
  <c r="A58" i="17"/>
  <c r="A345" i="17" s="1"/>
  <c r="A632" i="17" s="1"/>
  <c r="A919" i="17" s="1"/>
  <c r="A1206" i="17" s="1"/>
  <c r="A1206" i="13"/>
  <c r="A62" i="13"/>
  <c r="A349" i="13" s="1"/>
  <c r="A636" i="13" s="1"/>
  <c r="A923" i="13" s="1"/>
  <c r="A62" i="17"/>
  <c r="A349" i="17" s="1"/>
  <c r="A636" i="17" s="1"/>
  <c r="A923" i="17" s="1"/>
  <c r="A1210" i="17" s="1"/>
  <c r="A1210" i="13"/>
  <c r="A1228" i="13"/>
  <c r="A80" i="13"/>
  <c r="A367" i="13" s="1"/>
  <c r="A654" i="13" s="1"/>
  <c r="A941" i="13" s="1"/>
  <c r="A80" i="17"/>
  <c r="A367" i="17" s="1"/>
  <c r="A654" i="17" s="1"/>
  <c r="A941" i="17" s="1"/>
  <c r="A1228" i="17" s="1"/>
  <c r="A1304" i="13"/>
  <c r="A156" i="13"/>
  <c r="A443" i="13" s="1"/>
  <c r="A730" i="13" s="1"/>
  <c r="A1017" i="13" s="1"/>
  <c r="A156" i="17"/>
  <c r="A443" i="17" s="1"/>
  <c r="A730" i="17" s="1"/>
  <c r="A1017" i="17" s="1"/>
  <c r="A1304" i="17" s="1"/>
  <c r="A176" i="17"/>
  <c r="A463" i="17" s="1"/>
  <c r="A750" i="17" s="1"/>
  <c r="A1037" i="17" s="1"/>
  <c r="A1324" i="17" s="1"/>
  <c r="A176" i="13"/>
  <c r="A463" i="13" s="1"/>
  <c r="A750" i="13" s="1"/>
  <c r="A1037" i="13" s="1"/>
  <c r="A1324" i="13"/>
  <c r="A200" i="17"/>
  <c r="A487" i="17" s="1"/>
  <c r="A774" i="17" s="1"/>
  <c r="A1061" i="17" s="1"/>
  <c r="A1348" i="17" s="1"/>
  <c r="A200" i="13"/>
  <c r="A487" i="13" s="1"/>
  <c r="A774" i="13" s="1"/>
  <c r="A1061" i="13" s="1"/>
  <c r="A1348" i="13"/>
  <c r="A216" i="17"/>
  <c r="A503" i="17" s="1"/>
  <c r="A790" i="17" s="1"/>
  <c r="A1077" i="17" s="1"/>
  <c r="A1364" i="17" s="1"/>
  <c r="A216" i="13"/>
  <c r="A503" i="13" s="1"/>
  <c r="A790" i="13" s="1"/>
  <c r="A1077" i="13" s="1"/>
  <c r="A1364" i="13"/>
  <c r="A1378" i="13"/>
  <c r="A230" i="13"/>
  <c r="A517" i="13" s="1"/>
  <c r="A804" i="13" s="1"/>
  <c r="A1091" i="13" s="1"/>
  <c r="A230" i="17"/>
  <c r="A517" i="17" s="1"/>
  <c r="A804" i="17" s="1"/>
  <c r="A1091" i="17" s="1"/>
  <c r="A1378" i="17" s="1"/>
  <c r="A1180" i="13"/>
  <c r="A32" i="13"/>
  <c r="A319" i="13" s="1"/>
  <c r="A606" i="13" s="1"/>
  <c r="A893" i="13" s="1"/>
  <c r="A32" i="17"/>
  <c r="A319" i="17" s="1"/>
  <c r="A606" i="17" s="1"/>
  <c r="A893" i="17" s="1"/>
  <c r="A1180" i="17" s="1"/>
  <c r="A144" i="17"/>
  <c r="A431" i="17" s="1"/>
  <c r="A718" i="17" s="1"/>
  <c r="A1005" i="17" s="1"/>
  <c r="A1292" i="17" s="1"/>
  <c r="A144" i="13"/>
  <c r="A431" i="13" s="1"/>
  <c r="A718" i="13" s="1"/>
  <c r="A1005" i="13" s="1"/>
  <c r="A1292" i="13"/>
  <c r="A198" i="17"/>
  <c r="A485" i="17" s="1"/>
  <c r="A772" i="17" s="1"/>
  <c r="A1059" i="17" s="1"/>
  <c r="A1346" i="17" s="1"/>
  <c r="A198" i="13"/>
  <c r="A485" i="13" s="1"/>
  <c r="A772" i="13" s="1"/>
  <c r="A1059" i="13" s="1"/>
  <c r="A1346" i="13"/>
  <c r="A76" i="13"/>
  <c r="A363" i="13" s="1"/>
  <c r="A650" i="13" s="1"/>
  <c r="A937" i="13" s="1"/>
  <c r="A1224" i="13"/>
  <c r="A76" i="17"/>
  <c r="A363" i="17" s="1"/>
  <c r="A650" i="17" s="1"/>
  <c r="A937" i="17" s="1"/>
  <c r="A1224" i="17" s="1"/>
  <c r="A106" i="13"/>
  <c r="A393" i="13" s="1"/>
  <c r="A680" i="13" s="1"/>
  <c r="A967" i="13" s="1"/>
  <c r="A1254" i="13"/>
  <c r="A106" i="17"/>
  <c r="A393" i="17" s="1"/>
  <c r="A680" i="17" s="1"/>
  <c r="A967" i="17" s="1"/>
  <c r="A1254" i="17" s="1"/>
  <c r="A130" i="17"/>
  <c r="A417" i="17" s="1"/>
  <c r="A704" i="17" s="1"/>
  <c r="A991" i="17" s="1"/>
  <c r="A1278" i="17" s="1"/>
  <c r="A130" i="13"/>
  <c r="A417" i="13" s="1"/>
  <c r="A704" i="13" s="1"/>
  <c r="A991" i="13" s="1"/>
  <c r="A1278" i="13"/>
  <c r="A142" i="13"/>
  <c r="A429" i="13" s="1"/>
  <c r="A716" i="13" s="1"/>
  <c r="A1003" i="13" s="1"/>
  <c r="A142" i="17"/>
  <c r="A429" i="17" s="1"/>
  <c r="A716" i="17" s="1"/>
  <c r="A1003" i="17" s="1"/>
  <c r="A1290" i="17" s="1"/>
  <c r="A1290" i="13"/>
  <c r="A1334" i="13"/>
  <c r="A186" i="17"/>
  <c r="A473" i="17" s="1"/>
  <c r="A760" i="17" s="1"/>
  <c r="A1047" i="17" s="1"/>
  <c r="A1334" i="17" s="1"/>
  <c r="A186" i="13"/>
  <c r="A473" i="13" s="1"/>
  <c r="A760" i="13" s="1"/>
  <c r="A1047" i="13" s="1"/>
  <c r="A1338" i="13"/>
  <c r="A190" i="17"/>
  <c r="A477" i="17" s="1"/>
  <c r="A764" i="17" s="1"/>
  <c r="A1051" i="17" s="1"/>
  <c r="A1338" i="17" s="1"/>
  <c r="A190" i="13"/>
  <c r="A477" i="13" s="1"/>
  <c r="A764" i="13" s="1"/>
  <c r="A1051" i="13" s="1"/>
  <c r="A70" i="13"/>
  <c r="A357" i="13" s="1"/>
  <c r="A644" i="13" s="1"/>
  <c r="A931" i="13" s="1"/>
  <c r="A70" i="17"/>
  <c r="A357" i="17" s="1"/>
  <c r="A644" i="17" s="1"/>
  <c r="A931" i="17" s="1"/>
  <c r="A1218" i="17" s="1"/>
  <c r="A1218" i="13"/>
  <c r="A184" i="17"/>
  <c r="A471" i="17" s="1"/>
  <c r="A758" i="17" s="1"/>
  <c r="A1045" i="17" s="1"/>
  <c r="A1332" i="17" s="1"/>
  <c r="A184" i="13"/>
  <c r="A471" i="13" s="1"/>
  <c r="A758" i="13" s="1"/>
  <c r="A1045" i="13" s="1"/>
  <c r="A1332" i="13"/>
  <c r="A54" i="13"/>
  <c r="A341" i="13" s="1"/>
  <c r="A628" i="13" s="1"/>
  <c r="A915" i="13" s="1"/>
  <c r="A54" i="17"/>
  <c r="A341" i="17" s="1"/>
  <c r="A628" i="17" s="1"/>
  <c r="A915" i="17" s="1"/>
  <c r="A1202" i="17" s="1"/>
  <c r="A1202" i="13"/>
  <c r="A26" i="17"/>
  <c r="A313" i="17" s="1"/>
  <c r="A600" i="17" s="1"/>
  <c r="A887" i="17" s="1"/>
  <c r="A1174" i="17" s="1"/>
  <c r="A26" i="13"/>
  <c r="A313" i="13" s="1"/>
  <c r="A600" i="13" s="1"/>
  <c r="A887" i="13" s="1"/>
  <c r="A1174" i="13"/>
  <c r="A1236" i="13"/>
  <c r="A88" i="17"/>
  <c r="A375" i="17" s="1"/>
  <c r="A662" i="17" s="1"/>
  <c r="A949" i="17" s="1"/>
  <c r="A1236" i="17" s="1"/>
  <c r="A88" i="13"/>
  <c r="A375" i="13" s="1"/>
  <c r="A662" i="13" s="1"/>
  <c r="A949" i="13" s="1"/>
  <c r="A126" i="17"/>
  <c r="A413" i="17" s="1"/>
  <c r="A700" i="17" s="1"/>
  <c r="A987" i="17" s="1"/>
  <c r="A1274" i="17" s="1"/>
  <c r="A126" i="13"/>
  <c r="A413" i="13" s="1"/>
  <c r="A700" i="13" s="1"/>
  <c r="A987" i="13" s="1"/>
  <c r="A1274" i="13"/>
  <c r="A162" i="13"/>
  <c r="A449" i="13" s="1"/>
  <c r="A736" i="13" s="1"/>
  <c r="A1023" i="13" s="1"/>
  <c r="A1310" i="13"/>
  <c r="A162" i="17"/>
  <c r="A449" i="17" s="1"/>
  <c r="A736" i="17" s="1"/>
  <c r="A1023" i="17" s="1"/>
  <c r="A1310" i="17" s="1"/>
  <c r="A196" i="17"/>
  <c r="A483" i="17" s="1"/>
  <c r="A770" i="17" s="1"/>
  <c r="A1057" i="17" s="1"/>
  <c r="A1344" i="17" s="1"/>
  <c r="A1344" i="13"/>
  <c r="A196" i="13"/>
  <c r="A483" i="13" s="1"/>
  <c r="A770" i="13" s="1"/>
  <c r="A1057" i="13" s="1"/>
  <c r="A222" i="17"/>
  <c r="A509" i="17" s="1"/>
  <c r="A796" i="17" s="1"/>
  <c r="A1083" i="17" s="1"/>
  <c r="A1370" i="17" s="1"/>
  <c r="A222" i="13"/>
  <c r="A509" i="13" s="1"/>
  <c r="A796" i="13" s="1"/>
  <c r="A1083" i="13" s="1"/>
  <c r="A1370" i="13"/>
  <c r="A78" i="13"/>
  <c r="A365" i="13" s="1"/>
  <c r="A652" i="13" s="1"/>
  <c r="A939" i="13" s="1"/>
  <c r="A78" i="17"/>
  <c r="A365" i="17" s="1"/>
  <c r="A652" i="17" s="1"/>
  <c r="A939" i="17" s="1"/>
  <c r="A1226" i="17" s="1"/>
  <c r="A1226" i="13"/>
  <c r="A16" i="17"/>
  <c r="A303" i="17" s="1"/>
  <c r="A590" i="17" s="1"/>
  <c r="A877" i="17" s="1"/>
  <c r="A1164" i="17" s="1"/>
  <c r="A1164" i="13"/>
  <c r="A16" i="13"/>
  <c r="A303" i="13" s="1"/>
  <c r="A590" i="13" s="1"/>
  <c r="A877" i="13" s="1"/>
  <c r="A68" i="13"/>
  <c r="A355" i="13" s="1"/>
  <c r="A642" i="13" s="1"/>
  <c r="A929" i="13" s="1"/>
  <c r="A68" i="17"/>
  <c r="A355" i="17" s="1"/>
  <c r="A642" i="17" s="1"/>
  <c r="A929" i="17" s="1"/>
  <c r="A1216" i="17" s="1"/>
  <c r="A1216" i="13"/>
  <c r="A30" i="17"/>
  <c r="A317" i="17" s="1"/>
  <c r="A604" i="17" s="1"/>
  <c r="A891" i="17" s="1"/>
  <c r="A1178" i="17" s="1"/>
  <c r="A30" i="13"/>
  <c r="A317" i="13" s="1"/>
  <c r="A604" i="13" s="1"/>
  <c r="A891" i="13" s="1"/>
  <c r="A1178" i="13"/>
  <c r="A1170" i="13"/>
  <c r="A22" i="17"/>
  <c r="A309" i="17" s="1"/>
  <c r="A596" i="17" s="1"/>
  <c r="A883" i="17" s="1"/>
  <c r="A1170" i="17" s="1"/>
  <c r="A22" i="13"/>
  <c r="A309" i="13" s="1"/>
  <c r="A596" i="13" s="1"/>
  <c r="A883" i="13" s="1"/>
  <c r="A1212" i="13"/>
  <c r="A64" i="13"/>
  <c r="A351" i="13" s="1"/>
  <c r="A638" i="13" s="1"/>
  <c r="A925" i="13" s="1"/>
  <c r="A64" i="17"/>
  <c r="A351" i="17" s="1"/>
  <c r="A638" i="17" s="1"/>
  <c r="A925" i="17" s="1"/>
  <c r="A1212" i="17" s="1"/>
  <c r="A168" i="13"/>
  <c r="A455" i="13" s="1"/>
  <c r="A742" i="13" s="1"/>
  <c r="A1029" i="13" s="1"/>
  <c r="A1316" i="13"/>
  <c r="A168" i="17"/>
  <c r="A455" i="17" s="1"/>
  <c r="A742" i="17" s="1"/>
  <c r="A1029" i="17" s="1"/>
  <c r="A1316" i="17" s="1"/>
  <c r="A1350" i="13"/>
  <c r="A202" i="17"/>
  <c r="A489" i="17" s="1"/>
  <c r="A776" i="17" s="1"/>
  <c r="A1063" i="17" s="1"/>
  <c r="A1350" i="17" s="1"/>
  <c r="A202" i="13"/>
  <c r="A489" i="13" s="1"/>
  <c r="A776" i="13" s="1"/>
  <c r="A1063" i="13" s="1"/>
  <c r="A1388" i="13"/>
  <c r="A240" i="17"/>
  <c r="A527" i="17" s="1"/>
  <c r="A814" i="17" s="1"/>
  <c r="A1101" i="17" s="1"/>
  <c r="A1388" i="17" s="1"/>
  <c r="A240" i="13"/>
  <c r="A527" i="13" s="1"/>
  <c r="A814" i="13" s="1"/>
  <c r="A1101" i="13" s="1"/>
  <c r="A74" i="17"/>
  <c r="A361" i="17" s="1"/>
  <c r="A648" i="17" s="1"/>
  <c r="A935" i="17" s="1"/>
  <c r="A1222" i="17" s="1"/>
  <c r="A1222" i="13"/>
  <c r="A74" i="13"/>
  <c r="A361" i="13" s="1"/>
  <c r="A648" i="13" s="1"/>
  <c r="A935" i="13" s="1"/>
  <c r="A188" i="17"/>
  <c r="A475" i="17" s="1"/>
  <c r="A762" i="17" s="1"/>
  <c r="A1049" i="17" s="1"/>
  <c r="A1336" i="17" s="1"/>
  <c r="A1336" i="13"/>
  <c r="A188" i="13"/>
  <c r="A475" i="13" s="1"/>
  <c r="A762" i="13" s="1"/>
  <c r="A1049" i="13" s="1"/>
  <c r="A1162" i="13"/>
  <c r="A14" i="13"/>
  <c r="A301" i="13" s="1"/>
  <c r="A588" i="13" s="1"/>
  <c r="A875" i="13" s="1"/>
  <c r="A14" i="17"/>
  <c r="A301" i="17" s="1"/>
  <c r="A588" i="17" s="1"/>
  <c r="A875" i="17" s="1"/>
  <c r="A1162" i="17" s="1"/>
  <c r="A72" i="17"/>
  <c r="A359" i="17" s="1"/>
  <c r="A646" i="17" s="1"/>
  <c r="A933" i="17" s="1"/>
  <c r="A1220" i="17" s="1"/>
  <c r="A1220" i="13"/>
  <c r="A72" i="13"/>
  <c r="A359" i="13" s="1"/>
  <c r="A646" i="13" s="1"/>
  <c r="A933" i="13" s="1"/>
  <c r="A46" i="13"/>
  <c r="A333" i="13" s="1"/>
  <c r="A620" i="13" s="1"/>
  <c r="A907" i="13" s="1"/>
  <c r="A46" i="17"/>
  <c r="A333" i="17" s="1"/>
  <c r="A620" i="17" s="1"/>
  <c r="A907" i="17" s="1"/>
  <c r="A1194" i="17" s="1"/>
  <c r="A1194" i="13"/>
  <c r="A60" i="13"/>
  <c r="A347" i="13" s="1"/>
  <c r="A634" i="13" s="1"/>
  <c r="A921" i="13" s="1"/>
  <c r="A60" i="17"/>
  <c r="A347" i="17" s="1"/>
  <c r="A634" i="17" s="1"/>
  <c r="A921" i="17" s="1"/>
  <c r="A1208" i="17" s="1"/>
  <c r="A1208" i="13"/>
  <c r="A132" i="17"/>
  <c r="A419" i="17" s="1"/>
  <c r="A706" i="17" s="1"/>
  <c r="A993" i="17" s="1"/>
  <c r="A1280" i="17" s="1"/>
  <c r="A1280" i="13"/>
  <c r="A132" i="13"/>
  <c r="A419" i="13" s="1"/>
  <c r="A706" i="13" s="1"/>
  <c r="A993" i="13" s="1"/>
  <c r="A138" i="13"/>
  <c r="A425" i="13" s="1"/>
  <c r="A712" i="13" s="1"/>
  <c r="A999" i="13" s="1"/>
  <c r="A1286" i="13"/>
  <c r="A138" i="17"/>
  <c r="A425" i="17" s="1"/>
  <c r="A712" i="17" s="1"/>
  <c r="A999" i="17" s="1"/>
  <c r="A1286" i="17" s="1"/>
  <c r="A214" i="17"/>
  <c r="A501" i="17" s="1"/>
  <c r="A788" i="17" s="1"/>
  <c r="A1075" i="17" s="1"/>
  <c r="A1362" i="17" s="1"/>
  <c r="A214" i="13"/>
  <c r="A501" i="13" s="1"/>
  <c r="A788" i="13" s="1"/>
  <c r="A1075" i="13" s="1"/>
  <c r="A1362" i="13"/>
  <c r="A218" i="13"/>
  <c r="A505" i="13" s="1"/>
  <c r="A792" i="13" s="1"/>
  <c r="A1079" i="13" s="1"/>
  <c r="A1366" i="13"/>
  <c r="A218" i="17"/>
  <c r="A505" i="17" s="1"/>
  <c r="A792" i="17" s="1"/>
  <c r="A1079" i="17" s="1"/>
  <c r="A1366" i="17" s="1"/>
  <c r="A96" i="4"/>
  <c r="A158" i="4"/>
  <c r="A172" i="4"/>
  <c r="A219" i="4"/>
  <c r="A18" i="4"/>
  <c r="A36" i="4"/>
  <c r="A40" i="4"/>
  <c r="A44" i="4"/>
  <c r="A50" i="4"/>
  <c r="A66" i="4"/>
  <c r="A82" i="4"/>
  <c r="A118" i="4"/>
  <c r="A146" i="4"/>
  <c r="A148" i="4"/>
  <c r="A150" i="4"/>
  <c r="A152" i="4"/>
  <c r="A154" i="4"/>
  <c r="A160" i="4"/>
  <c r="A164" i="4"/>
  <c r="A178" i="4"/>
  <c r="A182" i="4"/>
  <c r="A192" i="4"/>
  <c r="A204" i="4"/>
  <c r="A226" i="4"/>
  <c r="A98" i="4"/>
  <c r="A174" i="4"/>
  <c r="A206" i="4"/>
  <c r="A217" i="4"/>
  <c r="A166" i="4"/>
  <c r="A224" i="4"/>
  <c r="A227" i="4"/>
  <c r="A228" i="4"/>
  <c r="A231" i="4"/>
  <c r="A234" i="4"/>
  <c r="A208" i="4"/>
  <c r="A210" i="4"/>
  <c r="A212" i="4"/>
  <c r="A221" i="4"/>
  <c r="A232" i="4"/>
  <c r="A235" i="4"/>
  <c r="A236" i="4"/>
  <c r="A239" i="4"/>
  <c r="A242" i="4"/>
  <c r="A220" i="4"/>
  <c r="A223" i="4"/>
  <c r="A237" i="4"/>
  <c r="A71" i="4"/>
  <c r="A31" i="4"/>
  <c r="A57" i="4"/>
  <c r="A63" i="4"/>
  <c r="A79" i="4"/>
  <c r="A25" i="4"/>
  <c r="A165" i="4"/>
  <c r="A17" i="4"/>
  <c r="A23" i="4"/>
  <c r="A49" i="4"/>
  <c r="A55" i="4"/>
  <c r="A15" i="4"/>
  <c r="A41" i="4"/>
  <c r="A47" i="4"/>
  <c r="A116" i="4"/>
  <c r="A128" i="4"/>
  <c r="A209" i="4"/>
  <c r="A33" i="4"/>
  <c r="A39" i="4"/>
  <c r="A193" i="4"/>
  <c r="A13" i="4"/>
  <c r="A21" i="4"/>
  <c r="A29" i="4"/>
  <c r="A37" i="4"/>
  <c r="A45" i="4"/>
  <c r="A53" i="4"/>
  <c r="A61" i="4"/>
  <c r="A69" i="4"/>
  <c r="A77" i="4"/>
  <c r="A86" i="4"/>
  <c r="A87" i="4"/>
  <c r="A94" i="4"/>
  <c r="A95" i="4"/>
  <c r="A102" i="4"/>
  <c r="A103" i="4"/>
  <c r="A113" i="4"/>
  <c r="A121" i="4"/>
  <c r="A133" i="4"/>
  <c r="A136" i="4"/>
  <c r="A139" i="4"/>
  <c r="A157" i="4"/>
  <c r="A179" i="4"/>
  <c r="A181" i="4"/>
  <c r="A207" i="4"/>
  <c r="A65" i="4"/>
  <c r="A73" i="4"/>
  <c r="A81" i="4"/>
  <c r="A109" i="4"/>
  <c r="A115" i="4"/>
  <c r="A141" i="4"/>
  <c r="A173" i="4"/>
  <c r="A187" i="4"/>
  <c r="A189" i="4"/>
  <c r="A199" i="4"/>
  <c r="A215" i="4"/>
  <c r="A19" i="4"/>
  <c r="A27" i="4"/>
  <c r="A35" i="4"/>
  <c r="A43" i="4"/>
  <c r="A51" i="4"/>
  <c r="A59" i="4"/>
  <c r="A67" i="4"/>
  <c r="A75" i="4"/>
  <c r="A89" i="4"/>
  <c r="A97" i="4"/>
  <c r="A105" i="4"/>
  <c r="A122" i="4"/>
  <c r="A124" i="4"/>
  <c r="A149" i="4"/>
  <c r="A201" i="4"/>
  <c r="A85" i="4"/>
  <c r="A93" i="4"/>
  <c r="A101" i="4"/>
  <c r="A120" i="4"/>
  <c r="A125" i="4"/>
  <c r="A131" i="4"/>
  <c r="A137" i="4"/>
  <c r="A145" i="4"/>
  <c r="A153" i="4"/>
  <c r="A161" i="4"/>
  <c r="A169" i="4"/>
  <c r="A177" i="4"/>
  <c r="A185" i="4"/>
  <c r="A195" i="4"/>
  <c r="A203" i="4"/>
  <c r="A211" i="4"/>
  <c r="A83" i="4"/>
  <c r="A84" i="4"/>
  <c r="A91" i="4"/>
  <c r="A92" i="4"/>
  <c r="A99" i="4"/>
  <c r="A100" i="4"/>
  <c r="A107" i="4"/>
  <c r="A108" i="4"/>
  <c r="A112" i="4"/>
  <c r="A114" i="4"/>
  <c r="A117" i="4"/>
  <c r="A123" i="4"/>
  <c r="A129" i="4"/>
  <c r="A140" i="4"/>
  <c r="A183" i="4"/>
  <c r="A191" i="4"/>
  <c r="A197" i="4"/>
  <c r="A205" i="4"/>
  <c r="A213" i="4"/>
  <c r="A111" i="4"/>
  <c r="A119" i="4"/>
  <c r="A127" i="4"/>
  <c r="A135" i="4"/>
  <c r="A143" i="4"/>
  <c r="A147" i="4"/>
  <c r="A151" i="4"/>
  <c r="A155" i="4"/>
  <c r="A159" i="4"/>
  <c r="A163" i="4"/>
  <c r="A167" i="4"/>
  <c r="A171" i="4"/>
  <c r="A175" i="4"/>
  <c r="A269" i="4"/>
  <c r="A273" i="4"/>
  <c r="A243" i="4"/>
  <c r="A244" i="4"/>
  <c r="A246" i="4"/>
  <c r="A247" i="4"/>
  <c r="A248" i="4"/>
  <c r="A250" i="4"/>
  <c r="A251" i="4"/>
  <c r="A252" i="4"/>
  <c r="A254" i="4"/>
  <c r="A255" i="4"/>
  <c r="A256" i="4"/>
  <c r="A258" i="4"/>
  <c r="A259" i="4"/>
  <c r="A260" i="4"/>
  <c r="A262" i="4"/>
  <c r="A263" i="4"/>
  <c r="A264" i="4"/>
  <c r="A245" i="4"/>
  <c r="A249" i="4"/>
  <c r="A253" i="4"/>
  <c r="A257" i="4"/>
  <c r="A261" i="4"/>
  <c r="A265" i="4"/>
  <c r="A267" i="4"/>
  <c r="A271" i="4"/>
  <c r="A275" i="4"/>
  <c r="A266" i="4"/>
  <c r="A268" i="4"/>
  <c r="A270" i="4"/>
  <c r="A272" i="4"/>
  <c r="A274" i="4"/>
  <c r="A276" i="4"/>
  <c r="A273" i="17" l="1"/>
  <c r="A560" i="17" s="1"/>
  <c r="A847" i="17" s="1"/>
  <c r="A1134" i="17" s="1"/>
  <c r="A1421" i="17" s="1"/>
  <c r="A1421" i="13"/>
  <c r="A273" i="13"/>
  <c r="A560" i="13" s="1"/>
  <c r="A847" i="13" s="1"/>
  <c r="A1134" i="13" s="1"/>
  <c r="A1295" i="13"/>
  <c r="A147" i="13"/>
  <c r="A434" i="13" s="1"/>
  <c r="A721" i="13" s="1"/>
  <c r="A1008" i="13" s="1"/>
  <c r="A147" i="17"/>
  <c r="A434" i="17" s="1"/>
  <c r="A721" i="17" s="1"/>
  <c r="A1008" i="17" s="1"/>
  <c r="A1295" i="17" s="1"/>
  <c r="A129" i="17"/>
  <c r="A416" i="17" s="1"/>
  <c r="A703" i="17" s="1"/>
  <c r="A990" i="17" s="1"/>
  <c r="A1277" i="17" s="1"/>
  <c r="A1277" i="13"/>
  <c r="A129" i="13"/>
  <c r="A416" i="13" s="1"/>
  <c r="A703" i="13" s="1"/>
  <c r="A990" i="13" s="1"/>
  <c r="A1369" i="13"/>
  <c r="A221" i="17"/>
  <c r="A508" i="17" s="1"/>
  <c r="A795" i="17" s="1"/>
  <c r="A1082" i="17" s="1"/>
  <c r="A1369" i="17" s="1"/>
  <c r="A221" i="13"/>
  <c r="A508" i="13" s="1"/>
  <c r="A795" i="13" s="1"/>
  <c r="A1082" i="13" s="1"/>
  <c r="A228" i="13"/>
  <c r="A515" i="13" s="1"/>
  <c r="A802" i="13" s="1"/>
  <c r="A1089" i="13" s="1"/>
  <c r="A228" i="17"/>
  <c r="A515" i="17" s="1"/>
  <c r="A802" i="17" s="1"/>
  <c r="A1089" i="17" s="1"/>
  <c r="A1376" i="17" s="1"/>
  <c r="A1376" i="13"/>
  <c r="A265" i="13"/>
  <c r="A552" i="13" s="1"/>
  <c r="A839" i="13" s="1"/>
  <c r="A1126" i="13" s="1"/>
  <c r="A265" i="17"/>
  <c r="A552" i="17" s="1"/>
  <c r="A839" i="17" s="1"/>
  <c r="A1126" i="17" s="1"/>
  <c r="A1413" i="17" s="1"/>
  <c r="A1413" i="13"/>
  <c r="A263" i="13"/>
  <c r="A550" i="13" s="1"/>
  <c r="A837" i="13" s="1"/>
  <c r="A1124" i="13" s="1"/>
  <c r="A263" i="17"/>
  <c r="A550" i="17" s="1"/>
  <c r="A837" i="17" s="1"/>
  <c r="A1124" i="17" s="1"/>
  <c r="A1411" i="17" s="1"/>
  <c r="A1411" i="13"/>
  <c r="A244" i="17"/>
  <c r="A531" i="17" s="1"/>
  <c r="A818" i="17" s="1"/>
  <c r="A1105" i="17" s="1"/>
  <c r="A1392" i="17" s="1"/>
  <c r="A1392" i="13"/>
  <c r="A244" i="13"/>
  <c r="A531" i="13" s="1"/>
  <c r="A818" i="13" s="1"/>
  <c r="A1105" i="13" s="1"/>
  <c r="A159" i="13"/>
  <c r="A446" i="13" s="1"/>
  <c r="A733" i="13" s="1"/>
  <c r="A1020" i="13" s="1"/>
  <c r="A159" i="17"/>
  <c r="A446" i="17" s="1"/>
  <c r="A733" i="17" s="1"/>
  <c r="A1020" i="17" s="1"/>
  <c r="A1307" i="17" s="1"/>
  <c r="A1307" i="13"/>
  <c r="A1267" i="13"/>
  <c r="A119" i="13"/>
  <c r="A406" i="13" s="1"/>
  <c r="A693" i="13" s="1"/>
  <c r="A980" i="13" s="1"/>
  <c r="A119" i="17"/>
  <c r="A406" i="17" s="1"/>
  <c r="A693" i="17" s="1"/>
  <c r="A980" i="17" s="1"/>
  <c r="A1267" i="17" s="1"/>
  <c r="A140" i="17"/>
  <c r="A427" i="17" s="1"/>
  <c r="A714" i="17" s="1"/>
  <c r="A1001" i="17" s="1"/>
  <c r="A1288" i="17" s="1"/>
  <c r="A1288" i="13"/>
  <c r="A140" i="13"/>
  <c r="A427" i="13" s="1"/>
  <c r="A714" i="13" s="1"/>
  <c r="A1001" i="13" s="1"/>
  <c r="A99" i="17"/>
  <c r="A386" i="17" s="1"/>
  <c r="A673" i="17" s="1"/>
  <c r="A960" i="17" s="1"/>
  <c r="A1247" i="17" s="1"/>
  <c r="A1247" i="13"/>
  <c r="A99" i="13"/>
  <c r="A386" i="13" s="1"/>
  <c r="A673" i="13" s="1"/>
  <c r="A960" i="13" s="1"/>
  <c r="A92" i="17"/>
  <c r="A379" i="17" s="1"/>
  <c r="A666" i="17" s="1"/>
  <c r="A953" i="17" s="1"/>
  <c r="A1240" i="17" s="1"/>
  <c r="A1240" i="13"/>
  <c r="A92" i="13"/>
  <c r="A379" i="13" s="1"/>
  <c r="A666" i="13" s="1"/>
  <c r="A953" i="13" s="1"/>
  <c r="A1325" i="13"/>
  <c r="A177" i="13"/>
  <c r="A464" i="13" s="1"/>
  <c r="A751" i="13" s="1"/>
  <c r="A1038" i="13" s="1"/>
  <c r="A177" i="17"/>
  <c r="A464" i="17" s="1"/>
  <c r="A751" i="17" s="1"/>
  <c r="A1038" i="17" s="1"/>
  <c r="A1325" i="17" s="1"/>
  <c r="A1272" i="13"/>
  <c r="A124" i="13"/>
  <c r="A411" i="13" s="1"/>
  <c r="A698" i="13" s="1"/>
  <c r="A985" i="13" s="1"/>
  <c r="A124" i="17"/>
  <c r="A411" i="17" s="1"/>
  <c r="A698" i="17" s="1"/>
  <c r="A985" i="17" s="1"/>
  <c r="A1272" i="17" s="1"/>
  <c r="A1237" i="13"/>
  <c r="A89" i="13"/>
  <c r="A376" i="13" s="1"/>
  <c r="A663" i="13" s="1"/>
  <c r="A950" i="13" s="1"/>
  <c r="A89" i="17"/>
  <c r="A376" i="17" s="1"/>
  <c r="A663" i="17" s="1"/>
  <c r="A950" i="17" s="1"/>
  <c r="A1237" i="17" s="1"/>
  <c r="A1207" i="13"/>
  <c r="A59" i="13"/>
  <c r="A346" i="13" s="1"/>
  <c r="A633" i="13" s="1"/>
  <c r="A920" i="13" s="1"/>
  <c r="A59" i="17"/>
  <c r="A346" i="17" s="1"/>
  <c r="A633" i="17" s="1"/>
  <c r="A920" i="17" s="1"/>
  <c r="A1207" i="17" s="1"/>
  <c r="A27" i="17"/>
  <c r="A314" i="17" s="1"/>
  <c r="A601" i="17" s="1"/>
  <c r="A888" i="17" s="1"/>
  <c r="A1175" i="17" s="1"/>
  <c r="A1175" i="13"/>
  <c r="A27" i="13"/>
  <c r="A314" i="13" s="1"/>
  <c r="A601" i="13" s="1"/>
  <c r="A888" i="13" s="1"/>
  <c r="A136" i="13"/>
  <c r="A423" i="13" s="1"/>
  <c r="A710" i="13" s="1"/>
  <c r="A997" i="13" s="1"/>
  <c r="A1284" i="13"/>
  <c r="A136" i="17"/>
  <c r="A423" i="17" s="1"/>
  <c r="A710" i="17" s="1"/>
  <c r="A997" i="17" s="1"/>
  <c r="A1284" i="17" s="1"/>
  <c r="A133" i="17"/>
  <c r="A420" i="17" s="1"/>
  <c r="A707" i="17" s="1"/>
  <c r="A994" i="17" s="1"/>
  <c r="A1281" i="17" s="1"/>
  <c r="A1281" i="13"/>
  <c r="A133" i="13"/>
  <c r="A420" i="13" s="1"/>
  <c r="A707" i="13" s="1"/>
  <c r="A994" i="13" s="1"/>
  <c r="A1251" i="13"/>
  <c r="A103" i="13"/>
  <c r="A390" i="13" s="1"/>
  <c r="A677" i="13" s="1"/>
  <c r="A964" i="13" s="1"/>
  <c r="A103" i="17"/>
  <c r="A390" i="17" s="1"/>
  <c r="A677" i="17" s="1"/>
  <c r="A964" i="17" s="1"/>
  <c r="A1251" i="17" s="1"/>
  <c r="A1235" i="13"/>
  <c r="A87" i="13"/>
  <c r="A374" i="13" s="1"/>
  <c r="A661" i="13" s="1"/>
  <c r="A948" i="13" s="1"/>
  <c r="A87" i="17"/>
  <c r="A374" i="17" s="1"/>
  <c r="A661" i="17" s="1"/>
  <c r="A948" i="17" s="1"/>
  <c r="A1235" i="17" s="1"/>
  <c r="A1201" i="13"/>
  <c r="A53" i="17"/>
  <c r="A340" i="17" s="1"/>
  <c r="A627" i="17" s="1"/>
  <c r="A914" i="17" s="1"/>
  <c r="A1201" i="17" s="1"/>
  <c r="A53" i="13"/>
  <c r="A340" i="13" s="1"/>
  <c r="A627" i="13" s="1"/>
  <c r="A914" i="13" s="1"/>
  <c r="A1189" i="13"/>
  <c r="A41" i="13"/>
  <c r="A328" i="13" s="1"/>
  <c r="A615" i="13" s="1"/>
  <c r="A902" i="13" s="1"/>
  <c r="A41" i="17"/>
  <c r="A328" i="17" s="1"/>
  <c r="A615" i="17" s="1"/>
  <c r="A902" i="17" s="1"/>
  <c r="A1189" i="17" s="1"/>
  <c r="A23" i="13"/>
  <c r="A310" i="13" s="1"/>
  <c r="A597" i="13" s="1"/>
  <c r="A884" i="13" s="1"/>
  <c r="A1171" i="13"/>
  <c r="A23" i="17"/>
  <c r="A310" i="17" s="1"/>
  <c r="A597" i="17" s="1"/>
  <c r="A884" i="17" s="1"/>
  <c r="A1171" i="17" s="1"/>
  <c r="A208" i="17"/>
  <c r="A495" i="17" s="1"/>
  <c r="A782" i="17" s="1"/>
  <c r="A1069" i="17" s="1"/>
  <c r="A1356" i="17" s="1"/>
  <c r="A208" i="13"/>
  <c r="A495" i="13" s="1"/>
  <c r="A782" i="13" s="1"/>
  <c r="A1069" i="13" s="1"/>
  <c r="A1356" i="13"/>
  <c r="A178" i="17"/>
  <c r="A465" i="17" s="1"/>
  <c r="A752" i="17" s="1"/>
  <c r="A1039" i="17" s="1"/>
  <c r="A1326" i="17" s="1"/>
  <c r="A178" i="13"/>
  <c r="A465" i="13" s="1"/>
  <c r="A752" i="13" s="1"/>
  <c r="A1039" i="13" s="1"/>
  <c r="A1326" i="13"/>
  <c r="A146" i="17"/>
  <c r="A433" i="17" s="1"/>
  <c r="A720" i="17" s="1"/>
  <c r="A1007" i="17" s="1"/>
  <c r="A1294" i="17" s="1"/>
  <c r="A146" i="13"/>
  <c r="A433" i="13" s="1"/>
  <c r="A720" i="13" s="1"/>
  <c r="A1007" i="13" s="1"/>
  <c r="A1294" i="13"/>
  <c r="A1198" i="13"/>
  <c r="A50" i="13"/>
  <c r="A337" i="13" s="1"/>
  <c r="A624" i="13" s="1"/>
  <c r="A911" i="13" s="1"/>
  <c r="A50" i="17"/>
  <c r="A337" i="17" s="1"/>
  <c r="A624" i="17" s="1"/>
  <c r="A911" i="17" s="1"/>
  <c r="A1198" i="17" s="1"/>
  <c r="A219" i="17"/>
  <c r="A506" i="17" s="1"/>
  <c r="A793" i="17" s="1"/>
  <c r="A1080" i="17" s="1"/>
  <c r="A1367" i="17" s="1"/>
  <c r="A1367" i="13"/>
  <c r="A219" i="13"/>
  <c r="A506" i="13" s="1"/>
  <c r="A793" i="13" s="1"/>
  <c r="A1080" i="13" s="1"/>
  <c r="A172" i="13"/>
  <c r="A459" i="13" s="1"/>
  <c r="A746" i="13" s="1"/>
  <c r="A1033" i="13" s="1"/>
  <c r="A172" i="17"/>
  <c r="A459" i="17" s="1"/>
  <c r="A746" i="17" s="1"/>
  <c r="A1033" i="17" s="1"/>
  <c r="A1320" i="17" s="1"/>
  <c r="A1320" i="13"/>
  <c r="A112" i="17"/>
  <c r="A399" i="17" s="1"/>
  <c r="A686" i="17" s="1"/>
  <c r="A973" i="17" s="1"/>
  <c r="A1260" i="17" s="1"/>
  <c r="A112" i="13"/>
  <c r="A399" i="13" s="1"/>
  <c r="A686" i="13" s="1"/>
  <c r="A973" i="13" s="1"/>
  <c r="A1260" i="13"/>
  <c r="A1192" i="13"/>
  <c r="A44" i="13"/>
  <c r="A331" i="13" s="1"/>
  <c r="A618" i="13" s="1"/>
  <c r="A905" i="13" s="1"/>
  <c r="A44" i="17"/>
  <c r="A331" i="17" s="1"/>
  <c r="A618" i="17" s="1"/>
  <c r="A905" i="17" s="1"/>
  <c r="A1192" i="17" s="1"/>
  <c r="A274" i="13"/>
  <c r="A561" i="13" s="1"/>
  <c r="A848" i="13" s="1"/>
  <c r="A1135" i="13" s="1"/>
  <c r="A1422" i="13"/>
  <c r="A274" i="17"/>
  <c r="A561" i="17" s="1"/>
  <c r="A848" i="17" s="1"/>
  <c r="A1135" i="17" s="1"/>
  <c r="A1422" i="17" s="1"/>
  <c r="A272" i="17"/>
  <c r="A559" i="17" s="1"/>
  <c r="A846" i="17" s="1"/>
  <c r="A1133" i="17" s="1"/>
  <c r="A1420" i="17" s="1"/>
  <c r="A272" i="13"/>
  <c r="A559" i="13" s="1"/>
  <c r="A846" i="13" s="1"/>
  <c r="A1133" i="13" s="1"/>
  <c r="A1420" i="13"/>
  <c r="A1415" i="13"/>
  <c r="A267" i="13"/>
  <c r="A554" i="13" s="1"/>
  <c r="A841" i="13" s="1"/>
  <c r="A1128" i="13" s="1"/>
  <c r="A267" i="17"/>
  <c r="A554" i="17" s="1"/>
  <c r="A841" i="17" s="1"/>
  <c r="A1128" i="17" s="1"/>
  <c r="A1415" i="17" s="1"/>
  <c r="A1393" i="13"/>
  <c r="A245" i="13"/>
  <c r="A532" i="13" s="1"/>
  <c r="A819" i="13" s="1"/>
  <c r="A1106" i="13" s="1"/>
  <c r="A245" i="17"/>
  <c r="A532" i="17" s="1"/>
  <c r="A819" i="17" s="1"/>
  <c r="A1106" i="17" s="1"/>
  <c r="A1393" i="17" s="1"/>
  <c r="A248" i="13"/>
  <c r="A535" i="13" s="1"/>
  <c r="A822" i="13" s="1"/>
  <c r="A1109" i="13" s="1"/>
  <c r="A248" i="17"/>
  <c r="A535" i="17" s="1"/>
  <c r="A822" i="17" s="1"/>
  <c r="A1109" i="17" s="1"/>
  <c r="A1396" i="17" s="1"/>
  <c r="A1396" i="13"/>
  <c r="A1319" i="13"/>
  <c r="A171" i="13"/>
  <c r="A458" i="13" s="1"/>
  <c r="A745" i="13" s="1"/>
  <c r="A1032" i="13" s="1"/>
  <c r="A171" i="17"/>
  <c r="A458" i="17" s="1"/>
  <c r="A745" i="17" s="1"/>
  <c r="A1032" i="17" s="1"/>
  <c r="A1319" i="17" s="1"/>
  <c r="A1333" i="13"/>
  <c r="A185" i="13"/>
  <c r="A472" i="13" s="1"/>
  <c r="A759" i="13" s="1"/>
  <c r="A1046" i="13" s="1"/>
  <c r="A185" i="17"/>
  <c r="A472" i="17" s="1"/>
  <c r="A759" i="17" s="1"/>
  <c r="A1046" i="17" s="1"/>
  <c r="A1333" i="17" s="1"/>
  <c r="A153" i="13"/>
  <c r="A440" i="13" s="1"/>
  <c r="A727" i="13" s="1"/>
  <c r="A1014" i="13" s="1"/>
  <c r="A153" i="17"/>
  <c r="A440" i="17" s="1"/>
  <c r="A727" i="17" s="1"/>
  <c r="A1014" i="17" s="1"/>
  <c r="A1301" i="17" s="1"/>
  <c r="A1301" i="13"/>
  <c r="A137" i="17"/>
  <c r="A424" i="17" s="1"/>
  <c r="A711" i="17" s="1"/>
  <c r="A998" i="17" s="1"/>
  <c r="A1285" i="17" s="1"/>
  <c r="A1285" i="13"/>
  <c r="A137" i="13"/>
  <c r="A424" i="13" s="1"/>
  <c r="A711" i="13" s="1"/>
  <c r="A998" i="13" s="1"/>
  <c r="A1241" i="13"/>
  <c r="A93" i="13"/>
  <c r="A380" i="13" s="1"/>
  <c r="A667" i="13" s="1"/>
  <c r="A954" i="13" s="1"/>
  <c r="A93" i="17"/>
  <c r="A380" i="17" s="1"/>
  <c r="A667" i="17" s="1"/>
  <c r="A954" i="17" s="1"/>
  <c r="A1241" i="17" s="1"/>
  <c r="A1270" i="13"/>
  <c r="A122" i="13"/>
  <c r="A409" i="13" s="1"/>
  <c r="A696" i="13" s="1"/>
  <c r="A983" i="13" s="1"/>
  <c r="A122" i="17"/>
  <c r="A409" i="17" s="1"/>
  <c r="A696" i="17" s="1"/>
  <c r="A983" i="17" s="1"/>
  <c r="A1270" i="17" s="1"/>
  <c r="A67" i="13"/>
  <c r="A354" i="13" s="1"/>
  <c r="A641" i="13" s="1"/>
  <c r="A928" i="13" s="1"/>
  <c r="A67" i="17"/>
  <c r="A354" i="17" s="1"/>
  <c r="A641" i="17" s="1"/>
  <c r="A928" i="17" s="1"/>
  <c r="A1215" i="17" s="1"/>
  <c r="A1215" i="13"/>
  <c r="A77" i="13"/>
  <c r="A364" i="13" s="1"/>
  <c r="A651" i="13" s="1"/>
  <c r="A938" i="13" s="1"/>
  <c r="A1225" i="13"/>
  <c r="A77" i="17"/>
  <c r="A364" i="17" s="1"/>
  <c r="A651" i="17" s="1"/>
  <c r="A938" i="17" s="1"/>
  <c r="A1225" i="17" s="1"/>
  <c r="A13" i="17"/>
  <c r="A300" i="17" s="1"/>
  <c r="A587" i="17" s="1"/>
  <c r="A874" i="17" s="1"/>
  <c r="A1161" i="17" s="1"/>
  <c r="A13" i="13"/>
  <c r="A300" i="13" s="1"/>
  <c r="A587" i="13" s="1"/>
  <c r="A874" i="13" s="1"/>
  <c r="A1161" i="13"/>
  <c r="A33" i="17"/>
  <c r="A320" i="17" s="1"/>
  <c r="A607" i="17" s="1"/>
  <c r="A894" i="17" s="1"/>
  <c r="A1181" i="17" s="1"/>
  <c r="A33" i="13"/>
  <c r="A320" i="13" s="1"/>
  <c r="A607" i="13" s="1"/>
  <c r="A894" i="13" s="1"/>
  <c r="A1181" i="13"/>
  <c r="A223" i="13"/>
  <c r="A510" i="13" s="1"/>
  <c r="A797" i="13" s="1"/>
  <c r="A1084" i="13" s="1"/>
  <c r="A223" i="17"/>
  <c r="A510" i="17" s="1"/>
  <c r="A797" i="17" s="1"/>
  <c r="A1084" i="17" s="1"/>
  <c r="A1371" i="17" s="1"/>
  <c r="A1371" i="13"/>
  <c r="A232" i="13"/>
  <c r="A519" i="13" s="1"/>
  <c r="A806" i="13" s="1"/>
  <c r="A1093" i="13" s="1"/>
  <c r="A232" i="17"/>
  <c r="A519" i="17" s="1"/>
  <c r="A806" i="17" s="1"/>
  <c r="A1093" i="17" s="1"/>
  <c r="A1380" i="17" s="1"/>
  <c r="A1380" i="13"/>
  <c r="A152" i="17"/>
  <c r="A439" i="17" s="1"/>
  <c r="A726" i="17" s="1"/>
  <c r="A1013" i="17" s="1"/>
  <c r="A1300" i="17" s="1"/>
  <c r="A152" i="13"/>
  <c r="A439" i="13" s="1"/>
  <c r="A726" i="13" s="1"/>
  <c r="A1013" i="13" s="1"/>
  <c r="A1300" i="13"/>
  <c r="A36" i="17"/>
  <c r="A323" i="17" s="1"/>
  <c r="A610" i="17" s="1"/>
  <c r="A897" i="17" s="1"/>
  <c r="A1184" i="17" s="1"/>
  <c r="A36" i="13"/>
  <c r="A323" i="13" s="1"/>
  <c r="A610" i="13" s="1"/>
  <c r="A897" i="13" s="1"/>
  <c r="A1184" i="13"/>
  <c r="A201" i="17"/>
  <c r="A488" i="17" s="1"/>
  <c r="A775" i="17" s="1"/>
  <c r="A1062" i="17" s="1"/>
  <c r="A1349" i="17" s="1"/>
  <c r="A1349" i="13"/>
  <c r="A201" i="13"/>
  <c r="A488" i="13" s="1"/>
  <c r="A775" i="13" s="1"/>
  <c r="A1062" i="13" s="1"/>
  <c r="A239" i="17"/>
  <c r="A526" i="17" s="1"/>
  <c r="A813" i="17" s="1"/>
  <c r="A1100" i="17" s="1"/>
  <c r="A1387" i="17" s="1"/>
  <c r="A1387" i="13"/>
  <c r="A239" i="13"/>
  <c r="A526" i="13" s="1"/>
  <c r="A813" i="13" s="1"/>
  <c r="A1100" i="13" s="1"/>
  <c r="A1365" i="13"/>
  <c r="A217" i="13"/>
  <c r="A504" i="13" s="1"/>
  <c r="A791" i="13" s="1"/>
  <c r="A1078" i="13" s="1"/>
  <c r="A217" i="17"/>
  <c r="A504" i="17" s="1"/>
  <c r="A791" i="17" s="1"/>
  <c r="A1078" i="17" s="1"/>
  <c r="A1365" i="17" s="1"/>
  <c r="A257" i="17"/>
  <c r="A544" i="17" s="1"/>
  <c r="A831" i="17" s="1"/>
  <c r="A1118" i="17" s="1"/>
  <c r="A1405" i="17" s="1"/>
  <c r="A1405" i="13"/>
  <c r="A257" i="13"/>
  <c r="A544" i="13" s="1"/>
  <c r="A831" i="13" s="1"/>
  <c r="A1118" i="13" s="1"/>
  <c r="A252" i="17"/>
  <c r="A539" i="17" s="1"/>
  <c r="A826" i="17" s="1"/>
  <c r="A1113" i="17" s="1"/>
  <c r="A1400" i="17" s="1"/>
  <c r="A1400" i="13"/>
  <c r="A252" i="13"/>
  <c r="A539" i="13" s="1"/>
  <c r="A826" i="13" s="1"/>
  <c r="A1113" i="13" s="1"/>
  <c r="A151" i="13"/>
  <c r="A438" i="13" s="1"/>
  <c r="A725" i="13" s="1"/>
  <c r="A1012" i="13" s="1"/>
  <c r="A151" i="17"/>
  <c r="A438" i="17" s="1"/>
  <c r="A725" i="17" s="1"/>
  <c r="A1012" i="17" s="1"/>
  <c r="A1299" i="17" s="1"/>
  <c r="A1299" i="13"/>
  <c r="A1275" i="13"/>
  <c r="A127" i="13"/>
  <c r="A414" i="13" s="1"/>
  <c r="A701" i="13" s="1"/>
  <c r="A988" i="13" s="1"/>
  <c r="A127" i="17"/>
  <c r="A414" i="17" s="1"/>
  <c r="A701" i="17" s="1"/>
  <c r="A988" i="17" s="1"/>
  <c r="A1275" i="17" s="1"/>
  <c r="A1239" i="13"/>
  <c r="A91" i="13"/>
  <c r="A378" i="13" s="1"/>
  <c r="A665" i="13" s="1"/>
  <c r="A952" i="13" s="1"/>
  <c r="A91" i="17"/>
  <c r="A378" i="17" s="1"/>
  <c r="A665" i="17" s="1"/>
  <c r="A952" i="17" s="1"/>
  <c r="A1239" i="17" s="1"/>
  <c r="A84" i="13"/>
  <c r="A371" i="13" s="1"/>
  <c r="A658" i="13" s="1"/>
  <c r="A945" i="13" s="1"/>
  <c r="A84" i="17"/>
  <c r="A371" i="17" s="1"/>
  <c r="A658" i="17" s="1"/>
  <c r="A945" i="17" s="1"/>
  <c r="A1232" i="17" s="1"/>
  <c r="A1232" i="13"/>
  <c r="A1343" i="13"/>
  <c r="A195" i="13"/>
  <c r="A482" i="13" s="1"/>
  <c r="A769" i="13" s="1"/>
  <c r="A1056" i="13" s="1"/>
  <c r="A195" i="17"/>
  <c r="A482" i="17" s="1"/>
  <c r="A769" i="17" s="1"/>
  <c r="A1056" i="17" s="1"/>
  <c r="A1343" i="17" s="1"/>
  <c r="A1273" i="13"/>
  <c r="A125" i="13"/>
  <c r="A412" i="13" s="1"/>
  <c r="A699" i="13" s="1"/>
  <c r="A986" i="13" s="1"/>
  <c r="A125" i="17"/>
  <c r="A412" i="17" s="1"/>
  <c r="A699" i="17" s="1"/>
  <c r="A986" i="17" s="1"/>
  <c r="A1273" i="17" s="1"/>
  <c r="A1223" i="13"/>
  <c r="A75" i="13"/>
  <c r="A362" i="13" s="1"/>
  <c r="A649" i="13" s="1"/>
  <c r="A936" i="13" s="1"/>
  <c r="A75" i="17"/>
  <c r="A362" i="17" s="1"/>
  <c r="A649" i="17" s="1"/>
  <c r="A936" i="17" s="1"/>
  <c r="A1223" i="17" s="1"/>
  <c r="A1183" i="13"/>
  <c r="A35" i="13"/>
  <c r="A322" i="13" s="1"/>
  <c r="A609" i="13" s="1"/>
  <c r="A896" i="13" s="1"/>
  <c r="A35" i="17"/>
  <c r="A322" i="17" s="1"/>
  <c r="A609" i="17" s="1"/>
  <c r="A896" i="17" s="1"/>
  <c r="A1183" i="17" s="1"/>
  <c r="A189" i="17"/>
  <c r="A476" i="17" s="1"/>
  <c r="A763" i="17" s="1"/>
  <c r="A1050" i="17" s="1"/>
  <c r="A1337" i="17" s="1"/>
  <c r="A1337" i="13"/>
  <c r="A189" i="13"/>
  <c r="A476" i="13" s="1"/>
  <c r="A763" i="13" s="1"/>
  <c r="A1050" i="13" s="1"/>
  <c r="A1335" i="13"/>
  <c r="A187" i="13"/>
  <c r="A474" i="13" s="1"/>
  <c r="A761" i="13" s="1"/>
  <c r="A1048" i="13" s="1"/>
  <c r="A187" i="17"/>
  <c r="A474" i="17" s="1"/>
  <c r="A761" i="17" s="1"/>
  <c r="A1048" i="17" s="1"/>
  <c r="A1335" i="17" s="1"/>
  <c r="A1289" i="13"/>
  <c r="A141" i="13"/>
  <c r="A428" i="13" s="1"/>
  <c r="A715" i="13" s="1"/>
  <c r="A1002" i="13" s="1"/>
  <c r="A141" i="17"/>
  <c r="A428" i="17" s="1"/>
  <c r="A715" i="17" s="1"/>
  <c r="A1002" i="17" s="1"/>
  <c r="A1289" i="17" s="1"/>
  <c r="A109" i="13"/>
  <c r="A396" i="13" s="1"/>
  <c r="A683" i="13" s="1"/>
  <c r="A970" i="13" s="1"/>
  <c r="A109" i="17"/>
  <c r="A396" i="17" s="1"/>
  <c r="A683" i="17" s="1"/>
  <c r="A970" i="17" s="1"/>
  <c r="A1257" i="17" s="1"/>
  <c r="A1257" i="13"/>
  <c r="A73" i="13"/>
  <c r="A360" i="13" s="1"/>
  <c r="A647" i="13" s="1"/>
  <c r="A934" i="13" s="1"/>
  <c r="A73" i="17"/>
  <c r="A360" i="17" s="1"/>
  <c r="A647" i="17" s="1"/>
  <c r="A934" i="17" s="1"/>
  <c r="A1221" i="17" s="1"/>
  <c r="A1221" i="13"/>
  <c r="A113" i="17"/>
  <c r="A400" i="17" s="1"/>
  <c r="A687" i="17" s="1"/>
  <c r="A974" i="17" s="1"/>
  <c r="A1261" i="17" s="1"/>
  <c r="A1261" i="13"/>
  <c r="A113" i="13"/>
  <c r="A400" i="13" s="1"/>
  <c r="A687" i="13" s="1"/>
  <c r="A974" i="13" s="1"/>
  <c r="A102" i="17"/>
  <c r="A389" i="17" s="1"/>
  <c r="A676" i="17" s="1"/>
  <c r="A963" i="17" s="1"/>
  <c r="A1250" i="17" s="1"/>
  <c r="A102" i="13"/>
  <c r="A389" i="13" s="1"/>
  <c r="A676" i="13" s="1"/>
  <c r="A963" i="13" s="1"/>
  <c r="A1250" i="13"/>
  <c r="A86" i="13"/>
  <c r="A373" i="13" s="1"/>
  <c r="A660" i="13" s="1"/>
  <c r="A947" i="13" s="1"/>
  <c r="A86" i="17"/>
  <c r="A373" i="17" s="1"/>
  <c r="A660" i="17" s="1"/>
  <c r="A947" i="17" s="1"/>
  <c r="A1234" i="17" s="1"/>
  <c r="A1234" i="13"/>
  <c r="A37" i="13"/>
  <c r="A324" i="13" s="1"/>
  <c r="A611" i="13" s="1"/>
  <c r="A898" i="13" s="1"/>
  <c r="A1185" i="13"/>
  <c r="A37" i="17"/>
  <c r="A324" i="17" s="1"/>
  <c r="A611" i="17" s="1"/>
  <c r="A898" i="17" s="1"/>
  <c r="A1185" i="17" s="1"/>
  <c r="A1357" i="13"/>
  <c r="A209" i="13"/>
  <c r="A496" i="13" s="1"/>
  <c r="A783" i="13" s="1"/>
  <c r="A1070" i="13" s="1"/>
  <c r="A209" i="17"/>
  <c r="A496" i="17" s="1"/>
  <c r="A783" i="17" s="1"/>
  <c r="A1070" i="17" s="1"/>
  <c r="A1357" i="17" s="1"/>
  <c r="A116" i="17"/>
  <c r="A403" i="17" s="1"/>
  <c r="A690" i="17" s="1"/>
  <c r="A977" i="17" s="1"/>
  <c r="A1264" i="17" s="1"/>
  <c r="A1264" i="13"/>
  <c r="A116" i="13"/>
  <c r="A403" i="13" s="1"/>
  <c r="A690" i="13" s="1"/>
  <c r="A977" i="13" s="1"/>
  <c r="A47" i="13"/>
  <c r="A334" i="13" s="1"/>
  <c r="A621" i="13" s="1"/>
  <c r="A908" i="13" s="1"/>
  <c r="A1195" i="13"/>
  <c r="A47" i="17"/>
  <c r="A334" i="17" s="1"/>
  <c r="A621" i="17" s="1"/>
  <c r="A908" i="17" s="1"/>
  <c r="A1195" i="17" s="1"/>
  <c r="A49" i="13"/>
  <c r="A336" i="13" s="1"/>
  <c r="A623" i="13" s="1"/>
  <c r="A910" i="13" s="1"/>
  <c r="A49" i="17"/>
  <c r="A336" i="17" s="1"/>
  <c r="A623" i="17" s="1"/>
  <c r="A910" i="17" s="1"/>
  <c r="A1197" i="17" s="1"/>
  <c r="A1197" i="13"/>
  <c r="A242" i="13"/>
  <c r="A529" i="13" s="1"/>
  <c r="A816" i="13" s="1"/>
  <c r="A1103" i="13" s="1"/>
  <c r="A1390" i="13"/>
  <c r="A242" i="17"/>
  <c r="A529" i="17" s="1"/>
  <c r="A816" i="17" s="1"/>
  <c r="A1103" i="17" s="1"/>
  <c r="A1390" i="17" s="1"/>
  <c r="A98" i="13"/>
  <c r="A385" i="13" s="1"/>
  <c r="A672" i="13" s="1"/>
  <c r="A959" i="13" s="1"/>
  <c r="A98" i="17"/>
  <c r="A385" i="17" s="1"/>
  <c r="A672" i="17" s="1"/>
  <c r="A959" i="17" s="1"/>
  <c r="A1246" i="17" s="1"/>
  <c r="A1246" i="13"/>
  <c r="A182" i="17"/>
  <c r="A469" i="17" s="1"/>
  <c r="A756" i="17" s="1"/>
  <c r="A1043" i="17" s="1"/>
  <c r="A1330" i="17" s="1"/>
  <c r="A182" i="13"/>
  <c r="A469" i="13" s="1"/>
  <c r="A756" i="13" s="1"/>
  <c r="A1043" i="13" s="1"/>
  <c r="A1330" i="13"/>
  <c r="A160" i="13"/>
  <c r="A447" i="13" s="1"/>
  <c r="A734" i="13" s="1"/>
  <c r="A1021" i="13" s="1"/>
  <c r="A1308" i="13"/>
  <c r="A160" i="17"/>
  <c r="A447" i="17" s="1"/>
  <c r="A734" i="17" s="1"/>
  <c r="A1021" i="17" s="1"/>
  <c r="A1308" i="17" s="1"/>
  <c r="A253" i="17"/>
  <c r="A540" i="17" s="1"/>
  <c r="A827" i="17" s="1"/>
  <c r="A1114" i="17" s="1"/>
  <c r="A1401" i="17" s="1"/>
  <c r="A1401" i="13"/>
  <c r="A253" i="13"/>
  <c r="A540" i="13" s="1"/>
  <c r="A827" i="13" s="1"/>
  <c r="A1114" i="13" s="1"/>
  <c r="A65" i="13"/>
  <c r="A352" i="13" s="1"/>
  <c r="A639" i="13" s="1"/>
  <c r="A926" i="13" s="1"/>
  <c r="A65" i="17"/>
  <c r="A352" i="17" s="1"/>
  <c r="A639" i="17" s="1"/>
  <c r="A926" i="17" s="1"/>
  <c r="A1213" i="17" s="1"/>
  <c r="A1213" i="13"/>
  <c r="A29" i="17"/>
  <c r="A316" i="17" s="1"/>
  <c r="A603" i="17" s="1"/>
  <c r="A890" i="17" s="1"/>
  <c r="A1177" i="17" s="1"/>
  <c r="A29" i="13"/>
  <c r="A316" i="13" s="1"/>
  <c r="A603" i="13" s="1"/>
  <c r="A890" i="13" s="1"/>
  <c r="A1177" i="13"/>
  <c r="A235" i="17"/>
  <c r="A522" i="17" s="1"/>
  <c r="A809" i="17" s="1"/>
  <c r="A1096" i="17" s="1"/>
  <c r="A1383" i="17" s="1"/>
  <c r="A1383" i="13"/>
  <c r="A235" i="13"/>
  <c r="A522" i="13" s="1"/>
  <c r="A809" i="13" s="1"/>
  <c r="A1096" i="13" s="1"/>
  <c r="A271" i="17"/>
  <c r="A558" i="17" s="1"/>
  <c r="A845" i="17" s="1"/>
  <c r="A1132" i="17" s="1"/>
  <c r="A1419" i="17" s="1"/>
  <c r="A1419" i="13"/>
  <c r="A271" i="13"/>
  <c r="A558" i="13" s="1"/>
  <c r="A845" i="13" s="1"/>
  <c r="A1132" i="13" s="1"/>
  <c r="A256" i="17"/>
  <c r="A543" i="17" s="1"/>
  <c r="A830" i="17" s="1"/>
  <c r="A1117" i="17" s="1"/>
  <c r="A1404" i="17" s="1"/>
  <c r="A256" i="13"/>
  <c r="A543" i="13" s="1"/>
  <c r="A830" i="13" s="1"/>
  <c r="A1117" i="13" s="1"/>
  <c r="A1404" i="13"/>
  <c r="A246" i="13"/>
  <c r="A533" i="13" s="1"/>
  <c r="A820" i="13" s="1"/>
  <c r="A1107" i="13" s="1"/>
  <c r="A246" i="17"/>
  <c r="A533" i="17" s="1"/>
  <c r="A820" i="17" s="1"/>
  <c r="A1107" i="17" s="1"/>
  <c r="A1394" i="17" s="1"/>
  <c r="A1394" i="13"/>
  <c r="A243" i="13"/>
  <c r="A530" i="13" s="1"/>
  <c r="A817" i="13" s="1"/>
  <c r="A1104" i="13" s="1"/>
  <c r="A243" i="17"/>
  <c r="A530" i="17" s="1"/>
  <c r="A817" i="17" s="1"/>
  <c r="A1104" i="17" s="1"/>
  <c r="A1391" i="17" s="1"/>
  <c r="A1391" i="13"/>
  <c r="A1311" i="13"/>
  <c r="A163" i="13"/>
  <c r="A450" i="13" s="1"/>
  <c r="A737" i="13" s="1"/>
  <c r="A1024" i="13" s="1"/>
  <c r="A163" i="17"/>
  <c r="A450" i="17" s="1"/>
  <c r="A737" i="17" s="1"/>
  <c r="A1024" i="17" s="1"/>
  <c r="A1311" i="17" s="1"/>
  <c r="A117" i="17"/>
  <c r="A404" i="17" s="1"/>
  <c r="A691" i="17" s="1"/>
  <c r="A978" i="17" s="1"/>
  <c r="A1265" i="17" s="1"/>
  <c r="A1265" i="13"/>
  <c r="A117" i="13"/>
  <c r="A404" i="13" s="1"/>
  <c r="A691" i="13" s="1"/>
  <c r="A978" i="13" s="1"/>
  <c r="A203" i="17"/>
  <c r="A490" i="17" s="1"/>
  <c r="A777" i="17" s="1"/>
  <c r="A1064" i="17" s="1"/>
  <c r="A1351" i="17" s="1"/>
  <c r="A1351" i="13"/>
  <c r="A203" i="13"/>
  <c r="A490" i="13" s="1"/>
  <c r="A777" i="13" s="1"/>
  <c r="A1064" i="13" s="1"/>
  <c r="A1249" i="13"/>
  <c r="A101" i="13"/>
  <c r="A388" i="13" s="1"/>
  <c r="A675" i="13" s="1"/>
  <c r="A962" i="13" s="1"/>
  <c r="A101" i="17"/>
  <c r="A388" i="17" s="1"/>
  <c r="A675" i="17" s="1"/>
  <c r="A962" i="17" s="1"/>
  <c r="A1249" i="17" s="1"/>
  <c r="A1297" i="13"/>
  <c r="A149" i="13"/>
  <c r="A436" i="13" s="1"/>
  <c r="A723" i="13" s="1"/>
  <c r="A1010" i="13" s="1"/>
  <c r="A149" i="17"/>
  <c r="A436" i="17" s="1"/>
  <c r="A723" i="17" s="1"/>
  <c r="A1010" i="17" s="1"/>
  <c r="A1297" i="17" s="1"/>
  <c r="A1347" i="13"/>
  <c r="A199" i="17"/>
  <c r="A486" i="17" s="1"/>
  <c r="A773" i="17" s="1"/>
  <c r="A1060" i="17" s="1"/>
  <c r="A1347" i="17" s="1"/>
  <c r="A199" i="13"/>
  <c r="A486" i="13" s="1"/>
  <c r="A773" i="13" s="1"/>
  <c r="A1060" i="13" s="1"/>
  <c r="A173" i="17"/>
  <c r="A460" i="17" s="1"/>
  <c r="A747" i="17" s="1"/>
  <c r="A1034" i="17" s="1"/>
  <c r="A1321" i="17" s="1"/>
  <c r="A1321" i="13"/>
  <c r="A173" i="13"/>
  <c r="A460" i="13" s="1"/>
  <c r="A747" i="13" s="1"/>
  <c r="A1034" i="13" s="1"/>
  <c r="A181" i="17"/>
  <c r="A468" i="17" s="1"/>
  <c r="A755" i="17" s="1"/>
  <c r="A1042" i="17" s="1"/>
  <c r="A1329" i="17" s="1"/>
  <c r="A1329" i="13"/>
  <c r="A181" i="13"/>
  <c r="A468" i="13" s="1"/>
  <c r="A755" i="13" s="1"/>
  <c r="A1042" i="13" s="1"/>
  <c r="A1327" i="13"/>
  <c r="A179" i="13"/>
  <c r="A466" i="13" s="1"/>
  <c r="A753" i="13" s="1"/>
  <c r="A1040" i="13" s="1"/>
  <c r="A179" i="17"/>
  <c r="A466" i="17" s="1"/>
  <c r="A753" i="17" s="1"/>
  <c r="A1040" i="17" s="1"/>
  <c r="A1327" i="17" s="1"/>
  <c r="A1209" i="13"/>
  <c r="A61" i="17"/>
  <c r="A348" i="17" s="1"/>
  <c r="A635" i="17" s="1"/>
  <c r="A922" i="17" s="1"/>
  <c r="A1209" i="17" s="1"/>
  <c r="A61" i="13"/>
  <c r="A348" i="13" s="1"/>
  <c r="A635" i="13" s="1"/>
  <c r="A922" i="13" s="1"/>
  <c r="A39" i="13"/>
  <c r="A326" i="13" s="1"/>
  <c r="A613" i="13" s="1"/>
  <c r="A900" i="13" s="1"/>
  <c r="A1187" i="13"/>
  <c r="A39" i="17"/>
  <c r="A326" i="17" s="1"/>
  <c r="A613" i="17" s="1"/>
  <c r="A900" i="17" s="1"/>
  <c r="A1187" i="17" s="1"/>
  <c r="A1384" i="13"/>
  <c r="A236" i="13"/>
  <c r="A523" i="13" s="1"/>
  <c r="A810" i="13" s="1"/>
  <c r="A1097" i="13" s="1"/>
  <c r="A236" i="17"/>
  <c r="A523" i="17" s="1"/>
  <c r="A810" i="17" s="1"/>
  <c r="A1097" i="17" s="1"/>
  <c r="A1384" i="17" s="1"/>
  <c r="A231" i="17"/>
  <c r="A518" i="17" s="1"/>
  <c r="A805" i="17" s="1"/>
  <c r="A1092" i="17" s="1"/>
  <c r="A1379" i="17" s="1"/>
  <c r="A1379" i="13"/>
  <c r="A231" i="13"/>
  <c r="A518" i="13" s="1"/>
  <c r="A805" i="13" s="1"/>
  <c r="A1092" i="13" s="1"/>
  <c r="A227" i="17"/>
  <c r="A514" i="17" s="1"/>
  <c r="A801" i="17" s="1"/>
  <c r="A1088" i="17" s="1"/>
  <c r="A1375" i="17" s="1"/>
  <c r="A1375" i="13"/>
  <c r="A227" i="13"/>
  <c r="A514" i="13" s="1"/>
  <c r="A801" i="13" s="1"/>
  <c r="A1088" i="13" s="1"/>
  <c r="A166" i="17"/>
  <c r="A453" i="17" s="1"/>
  <c r="A740" i="17" s="1"/>
  <c r="A1027" i="17" s="1"/>
  <c r="A1314" i="17" s="1"/>
  <c r="A166" i="13"/>
  <c r="A453" i="13" s="1"/>
  <c r="A740" i="13" s="1"/>
  <c r="A1027" i="13" s="1"/>
  <c r="A1314" i="13"/>
  <c r="A226" i="17"/>
  <c r="A513" i="17" s="1"/>
  <c r="A800" i="17" s="1"/>
  <c r="A1087" i="17" s="1"/>
  <c r="A1374" i="17" s="1"/>
  <c r="A226" i="13"/>
  <c r="A513" i="13" s="1"/>
  <c r="A800" i="13" s="1"/>
  <c r="A1087" i="13" s="1"/>
  <c r="A1374" i="13"/>
  <c r="A1298" i="13"/>
  <c r="A150" i="17"/>
  <c r="A437" i="17" s="1"/>
  <c r="A724" i="17" s="1"/>
  <c r="A1011" i="17" s="1"/>
  <c r="A1298" i="17" s="1"/>
  <c r="A150" i="13"/>
  <c r="A437" i="13" s="1"/>
  <c r="A724" i="13" s="1"/>
  <c r="A1011" i="13" s="1"/>
  <c r="A174" i="17"/>
  <c r="A461" i="17" s="1"/>
  <c r="A748" i="17" s="1"/>
  <c r="A1035" i="17" s="1"/>
  <c r="A1322" i="17" s="1"/>
  <c r="A174" i="13"/>
  <c r="A461" i="13" s="1"/>
  <c r="A748" i="13" s="1"/>
  <c r="A1035" i="13" s="1"/>
  <c r="A1322" i="13"/>
  <c r="A270" i="13"/>
  <c r="A557" i="13" s="1"/>
  <c r="A844" i="13" s="1"/>
  <c r="A1131" i="13" s="1"/>
  <c r="A270" i="17"/>
  <c r="A557" i="17" s="1"/>
  <c r="A844" i="17" s="1"/>
  <c r="A1131" i="17" s="1"/>
  <c r="A1418" i="17" s="1"/>
  <c r="A1418" i="13"/>
  <c r="A1414" i="13"/>
  <c r="A266" i="17"/>
  <c r="A553" i="17" s="1"/>
  <c r="A840" i="17" s="1"/>
  <c r="A1127" i="17" s="1"/>
  <c r="A1414" i="17" s="1"/>
  <c r="A266" i="13"/>
  <c r="A553" i="13" s="1"/>
  <c r="A840" i="13" s="1"/>
  <c r="A1127" i="13" s="1"/>
  <c r="A249" i="17"/>
  <c r="A536" i="17" s="1"/>
  <c r="A823" i="17" s="1"/>
  <c r="A1110" i="17" s="1"/>
  <c r="A1397" i="17" s="1"/>
  <c r="A1397" i="13"/>
  <c r="A249" i="13"/>
  <c r="A536" i="13" s="1"/>
  <c r="A823" i="13" s="1"/>
  <c r="A1110" i="13" s="1"/>
  <c r="A260" i="17"/>
  <c r="A547" i="17" s="1"/>
  <c r="A834" i="17" s="1"/>
  <c r="A1121" i="17" s="1"/>
  <c r="A1408" i="17" s="1"/>
  <c r="A1408" i="13"/>
  <c r="A260" i="13"/>
  <c r="A547" i="13" s="1"/>
  <c r="A834" i="13" s="1"/>
  <c r="A1121" i="13" s="1"/>
  <c r="A250" i="13"/>
  <c r="A537" i="13" s="1"/>
  <c r="A824" i="13" s="1"/>
  <c r="A1111" i="13" s="1"/>
  <c r="A1398" i="13"/>
  <c r="A250" i="17"/>
  <c r="A537" i="17" s="1"/>
  <c r="A824" i="17" s="1"/>
  <c r="A1111" i="17" s="1"/>
  <c r="A1398" i="17" s="1"/>
  <c r="A247" i="13"/>
  <c r="A534" i="13" s="1"/>
  <c r="A821" i="13" s="1"/>
  <c r="A1108" i="13" s="1"/>
  <c r="A247" i="17"/>
  <c r="A534" i="17" s="1"/>
  <c r="A821" i="17" s="1"/>
  <c r="A1108" i="17" s="1"/>
  <c r="A1395" i="17" s="1"/>
  <c r="A1395" i="13"/>
  <c r="A1323" i="13"/>
  <c r="A175" i="17"/>
  <c r="A462" i="17" s="1"/>
  <c r="A749" i="17" s="1"/>
  <c r="A1036" i="17" s="1"/>
  <c r="A1323" i="17" s="1"/>
  <c r="A175" i="13"/>
  <c r="A462" i="13" s="1"/>
  <c r="A749" i="13" s="1"/>
  <c r="A1036" i="13" s="1"/>
  <c r="A143" i="13"/>
  <c r="A430" i="13" s="1"/>
  <c r="A717" i="13" s="1"/>
  <c r="A1004" i="13" s="1"/>
  <c r="A143" i="17"/>
  <c r="A430" i="17" s="1"/>
  <c r="A717" i="17" s="1"/>
  <c r="A1004" i="17" s="1"/>
  <c r="A1291" i="17" s="1"/>
  <c r="A1291" i="13"/>
  <c r="A1283" i="13"/>
  <c r="A135" i="13"/>
  <c r="A422" i="13" s="1"/>
  <c r="A709" i="13" s="1"/>
  <c r="A996" i="13" s="1"/>
  <c r="A135" i="17"/>
  <c r="A422" i="17" s="1"/>
  <c r="A709" i="17" s="1"/>
  <c r="A996" i="17" s="1"/>
  <c r="A1283" i="17" s="1"/>
  <c r="A213" i="13"/>
  <c r="A500" i="13" s="1"/>
  <c r="A787" i="13" s="1"/>
  <c r="A1074" i="13" s="1"/>
  <c r="A1361" i="13"/>
  <c r="A213" i="17"/>
  <c r="A500" i="17" s="1"/>
  <c r="A787" i="17" s="1"/>
  <c r="A1074" i="17" s="1"/>
  <c r="A1361" i="17" s="1"/>
  <c r="A205" i="13"/>
  <c r="A492" i="13" s="1"/>
  <c r="A779" i="13" s="1"/>
  <c r="A1066" i="13" s="1"/>
  <c r="A1353" i="13"/>
  <c r="A205" i="17"/>
  <c r="A492" i="17" s="1"/>
  <c r="A779" i="17" s="1"/>
  <c r="A1066" i="17" s="1"/>
  <c r="A1353" i="17" s="1"/>
  <c r="A197" i="13"/>
  <c r="A484" i="13" s="1"/>
  <c r="A771" i="13" s="1"/>
  <c r="A1058" i="13" s="1"/>
  <c r="A197" i="17"/>
  <c r="A484" i="17" s="1"/>
  <c r="A771" i="17" s="1"/>
  <c r="A1058" i="17" s="1"/>
  <c r="A1345" i="17" s="1"/>
  <c r="A1345" i="13"/>
  <c r="A1339" i="13"/>
  <c r="A191" i="17"/>
  <c r="A478" i="17" s="1"/>
  <c r="A765" i="17" s="1"/>
  <c r="A1052" i="17" s="1"/>
  <c r="A1339" i="17" s="1"/>
  <c r="A191" i="13"/>
  <c r="A478" i="13" s="1"/>
  <c r="A765" i="13" s="1"/>
  <c r="A1052" i="13" s="1"/>
  <c r="A1331" i="13"/>
  <c r="A183" i="17"/>
  <c r="A470" i="17" s="1"/>
  <c r="A757" i="17" s="1"/>
  <c r="A1044" i="17" s="1"/>
  <c r="A1331" i="17" s="1"/>
  <c r="A183" i="13"/>
  <c r="A470" i="13" s="1"/>
  <c r="A757" i="13" s="1"/>
  <c r="A1044" i="13" s="1"/>
  <c r="A108" i="17"/>
  <c r="A395" i="17" s="1"/>
  <c r="A682" i="17" s="1"/>
  <c r="A969" i="17" s="1"/>
  <c r="A1256" i="17" s="1"/>
  <c r="A1256" i="13"/>
  <c r="A108" i="13"/>
  <c r="A395" i="13" s="1"/>
  <c r="A682" i="13" s="1"/>
  <c r="A969" i="13" s="1"/>
  <c r="A1231" i="13"/>
  <c r="A83" i="13"/>
  <c r="A370" i="13" s="1"/>
  <c r="A657" i="13" s="1"/>
  <c r="A944" i="13" s="1"/>
  <c r="A83" i="17"/>
  <c r="A370" i="17" s="1"/>
  <c r="A657" i="17" s="1"/>
  <c r="A944" i="17" s="1"/>
  <c r="A1231" i="17" s="1"/>
  <c r="A211" i="13"/>
  <c r="A498" i="13" s="1"/>
  <c r="A785" i="13" s="1"/>
  <c r="A1072" i="13" s="1"/>
  <c r="A211" i="17"/>
  <c r="A498" i="17" s="1"/>
  <c r="A785" i="17" s="1"/>
  <c r="A1072" i="17" s="1"/>
  <c r="A1359" i="17" s="1"/>
  <c r="A1359" i="13"/>
  <c r="A1309" i="13"/>
  <c r="A161" i="13"/>
  <c r="A448" i="13" s="1"/>
  <c r="A735" i="13" s="1"/>
  <c r="A1022" i="13" s="1"/>
  <c r="A161" i="17"/>
  <c r="A448" i="17" s="1"/>
  <c r="A735" i="17" s="1"/>
  <c r="A1022" i="17" s="1"/>
  <c r="A1309" i="17" s="1"/>
  <c r="A105" i="13"/>
  <c r="A392" i="13" s="1"/>
  <c r="A679" i="13" s="1"/>
  <c r="A966" i="13" s="1"/>
  <c r="A105" i="17"/>
  <c r="A392" i="17" s="1"/>
  <c r="A679" i="17" s="1"/>
  <c r="A966" i="17" s="1"/>
  <c r="A1253" i="17" s="1"/>
  <c r="A1253" i="13"/>
  <c r="A43" i="13"/>
  <c r="A330" i="13" s="1"/>
  <c r="A617" i="13" s="1"/>
  <c r="A904" i="13" s="1"/>
  <c r="A43" i="17"/>
  <c r="A330" i="17" s="1"/>
  <c r="A617" i="17" s="1"/>
  <c r="A904" i="17" s="1"/>
  <c r="A1191" i="17" s="1"/>
  <c r="A1191" i="13"/>
  <c r="A215" i="13"/>
  <c r="A502" i="13" s="1"/>
  <c r="A789" i="13" s="1"/>
  <c r="A1076" i="13" s="1"/>
  <c r="A1363" i="13"/>
  <c r="A215" i="17"/>
  <c r="A502" i="17" s="1"/>
  <c r="A789" i="17" s="1"/>
  <c r="A1076" i="17" s="1"/>
  <c r="A1363" i="17" s="1"/>
  <c r="A207" i="17"/>
  <c r="A494" i="17" s="1"/>
  <c r="A781" i="17" s="1"/>
  <c r="A1068" i="17" s="1"/>
  <c r="A1355" i="17" s="1"/>
  <c r="A1355" i="13"/>
  <c r="A207" i="13"/>
  <c r="A494" i="13" s="1"/>
  <c r="A781" i="13" s="1"/>
  <c r="A1068" i="13" s="1"/>
  <c r="A157" i="17"/>
  <c r="A444" i="17" s="1"/>
  <c r="A731" i="17" s="1"/>
  <c r="A1018" i="17" s="1"/>
  <c r="A1305" i="17" s="1"/>
  <c r="A1305" i="13"/>
  <c r="A157" i="13"/>
  <c r="A444" i="13" s="1"/>
  <c r="A731" i="13" s="1"/>
  <c r="A1018" i="13" s="1"/>
  <c r="A1287" i="13"/>
  <c r="A139" i="13"/>
  <c r="A426" i="13" s="1"/>
  <c r="A713" i="13" s="1"/>
  <c r="A1000" i="13" s="1"/>
  <c r="A139" i="17"/>
  <c r="A426" i="17" s="1"/>
  <c r="A713" i="17" s="1"/>
  <c r="A1000" i="17" s="1"/>
  <c r="A1287" i="17" s="1"/>
  <c r="A1269" i="13"/>
  <c r="A121" i="13"/>
  <c r="A408" i="13" s="1"/>
  <c r="A695" i="13" s="1"/>
  <c r="A982" i="13" s="1"/>
  <c r="A121" i="17"/>
  <c r="A408" i="17" s="1"/>
  <c r="A695" i="17" s="1"/>
  <c r="A982" i="17" s="1"/>
  <c r="A1269" i="17" s="1"/>
  <c r="A1243" i="13"/>
  <c r="A95" i="13"/>
  <c r="A382" i="13" s="1"/>
  <c r="A669" i="13" s="1"/>
  <c r="A956" i="13" s="1"/>
  <c r="A95" i="17"/>
  <c r="A382" i="17" s="1"/>
  <c r="A669" i="17" s="1"/>
  <c r="A956" i="17" s="1"/>
  <c r="A1243" i="17" s="1"/>
  <c r="A21" i="17"/>
  <c r="A308" i="17" s="1"/>
  <c r="A595" i="17" s="1"/>
  <c r="A882" i="17" s="1"/>
  <c r="A1169" i="17" s="1"/>
  <c r="A21" i="13"/>
  <c r="A308" i="13" s="1"/>
  <c r="A595" i="13" s="1"/>
  <c r="A882" i="13" s="1"/>
  <c r="A1169" i="13"/>
  <c r="A128" i="13"/>
  <c r="A415" i="13" s="1"/>
  <c r="A702" i="13" s="1"/>
  <c r="A989" i="13" s="1"/>
  <c r="A1276" i="13"/>
  <c r="A128" i="17"/>
  <c r="A415" i="17" s="1"/>
  <c r="A702" i="17" s="1"/>
  <c r="A989" i="17" s="1"/>
  <c r="A1276" i="17" s="1"/>
  <c r="A55" i="13"/>
  <c r="A342" i="13" s="1"/>
  <c r="A629" i="13" s="1"/>
  <c r="A916" i="13" s="1"/>
  <c r="A1203" i="13"/>
  <c r="A55" i="17"/>
  <c r="A342" i="17" s="1"/>
  <c r="A629" i="17" s="1"/>
  <c r="A916" i="17" s="1"/>
  <c r="A1203" i="17" s="1"/>
  <c r="A237" i="17"/>
  <c r="A524" i="17" s="1"/>
  <c r="A811" i="17" s="1"/>
  <c r="A1098" i="17" s="1"/>
  <c r="A1385" i="17" s="1"/>
  <c r="A1385" i="13"/>
  <c r="A237" i="13"/>
  <c r="A524" i="13" s="1"/>
  <c r="A811" i="13" s="1"/>
  <c r="A1098" i="13" s="1"/>
  <c r="A212" i="13"/>
  <c r="A499" i="13" s="1"/>
  <c r="A786" i="13" s="1"/>
  <c r="A1073" i="13" s="1"/>
  <c r="A212" i="17"/>
  <c r="A499" i="17" s="1"/>
  <c r="A786" i="17" s="1"/>
  <c r="A1073" i="17" s="1"/>
  <c r="A1360" i="17" s="1"/>
  <c r="A1360" i="13"/>
  <c r="A206" i="13"/>
  <c r="A493" i="13" s="1"/>
  <c r="A780" i="13" s="1"/>
  <c r="A1067" i="13" s="1"/>
  <c r="A1354" i="13"/>
  <c r="A206" i="17"/>
  <c r="A493" i="17" s="1"/>
  <c r="A780" i="17" s="1"/>
  <c r="A1067" i="17" s="1"/>
  <c r="A1354" i="17" s="1"/>
  <c r="A204" i="17"/>
  <c r="A491" i="17" s="1"/>
  <c r="A778" i="17" s="1"/>
  <c r="A1065" i="17" s="1"/>
  <c r="A1352" i="17" s="1"/>
  <c r="A1352" i="13"/>
  <c r="A204" i="13"/>
  <c r="A491" i="13" s="1"/>
  <c r="A778" i="13" s="1"/>
  <c r="A1065" i="13" s="1"/>
  <c r="A1312" i="13"/>
  <c r="A164" i="13"/>
  <c r="A451" i="13" s="1"/>
  <c r="A738" i="13" s="1"/>
  <c r="A1025" i="13" s="1"/>
  <c r="A164" i="17"/>
  <c r="A451" i="17" s="1"/>
  <c r="A738" i="17" s="1"/>
  <c r="A1025" i="17" s="1"/>
  <c r="A1312" i="17" s="1"/>
  <c r="A154" i="13"/>
  <c r="A441" i="13" s="1"/>
  <c r="A728" i="13" s="1"/>
  <c r="A1015" i="13" s="1"/>
  <c r="A1302" i="13"/>
  <c r="A154" i="17"/>
  <c r="A441" i="17" s="1"/>
  <c r="A728" i="17" s="1"/>
  <c r="A1015" i="17" s="1"/>
  <c r="A1302" i="17" s="1"/>
  <c r="A118" i="17"/>
  <c r="A405" i="17" s="1"/>
  <c r="A692" i="17" s="1"/>
  <c r="A979" i="17" s="1"/>
  <c r="A1266" i="17" s="1"/>
  <c r="A1266" i="13"/>
  <c r="A118" i="13"/>
  <c r="A405" i="13" s="1"/>
  <c r="A692" i="13" s="1"/>
  <c r="A979" i="13" s="1"/>
  <c r="A158" i="13"/>
  <c r="A445" i="13" s="1"/>
  <c r="A732" i="13" s="1"/>
  <c r="A1019" i="13" s="1"/>
  <c r="A1306" i="13"/>
  <c r="A158" i="17"/>
  <c r="A445" i="17" s="1"/>
  <c r="A732" i="17" s="1"/>
  <c r="A1019" i="17" s="1"/>
  <c r="A1306" i="17" s="1"/>
  <c r="A259" i="13"/>
  <c r="A546" i="13" s="1"/>
  <c r="A833" i="13" s="1"/>
  <c r="A1120" i="13" s="1"/>
  <c r="A259" i="17"/>
  <c r="A546" i="17" s="1"/>
  <c r="A833" i="17" s="1"/>
  <c r="A1120" i="17" s="1"/>
  <c r="A1407" i="17" s="1"/>
  <c r="A1407" i="13"/>
  <c r="A1317" i="13"/>
  <c r="A169" i="13"/>
  <c r="A456" i="13" s="1"/>
  <c r="A743" i="13" s="1"/>
  <c r="A1030" i="13" s="1"/>
  <c r="A169" i="17"/>
  <c r="A456" i="17" s="1"/>
  <c r="A743" i="17" s="1"/>
  <c r="A1030" i="17" s="1"/>
  <c r="A1317" i="17" s="1"/>
  <c r="A1233" i="13"/>
  <c r="A85" i="13"/>
  <c r="A372" i="13" s="1"/>
  <c r="A659" i="13" s="1"/>
  <c r="A946" i="13" s="1"/>
  <c r="A85" i="17"/>
  <c r="A372" i="17" s="1"/>
  <c r="A659" i="17" s="1"/>
  <c r="A946" i="17" s="1"/>
  <c r="A1233" i="17" s="1"/>
  <c r="A1416" i="13"/>
  <c r="A268" i="13"/>
  <c r="A555" i="13" s="1"/>
  <c r="A842" i="13" s="1"/>
  <c r="A1129" i="13" s="1"/>
  <c r="A268" i="17"/>
  <c r="A555" i="17" s="1"/>
  <c r="A842" i="17" s="1"/>
  <c r="A1129" i="17" s="1"/>
  <c r="A1416" i="17" s="1"/>
  <c r="A275" i="13"/>
  <c r="A562" i="13" s="1"/>
  <c r="A849" i="13" s="1"/>
  <c r="A1136" i="13" s="1"/>
  <c r="A275" i="17"/>
  <c r="A562" i="17" s="1"/>
  <c r="A849" i="17" s="1"/>
  <c r="A1136" i="17" s="1"/>
  <c r="A1423" i="17" s="1"/>
  <c r="A1423" i="13"/>
  <c r="A261" i="13"/>
  <c r="A548" i="13" s="1"/>
  <c r="A835" i="13" s="1"/>
  <c r="A1122" i="13" s="1"/>
  <c r="A261" i="17"/>
  <c r="A548" i="17" s="1"/>
  <c r="A835" i="17" s="1"/>
  <c r="A1122" i="17" s="1"/>
  <c r="A1409" i="17" s="1"/>
  <c r="A1409" i="13"/>
  <c r="A264" i="17"/>
  <c r="A551" i="17" s="1"/>
  <c r="A838" i="17" s="1"/>
  <c r="A1125" i="17" s="1"/>
  <c r="A1412" i="17" s="1"/>
  <c r="A264" i="13"/>
  <c r="A551" i="13" s="1"/>
  <c r="A838" i="13" s="1"/>
  <c r="A1125" i="13" s="1"/>
  <c r="A1412" i="13"/>
  <c r="A254" i="17"/>
  <c r="A541" i="17" s="1"/>
  <c r="A828" i="17" s="1"/>
  <c r="A1115" i="17" s="1"/>
  <c r="A1402" i="17" s="1"/>
  <c r="A1402" i="13"/>
  <c r="A254" i="13"/>
  <c r="A541" i="13" s="1"/>
  <c r="A828" i="13" s="1"/>
  <c r="A1115" i="13" s="1"/>
  <c r="A1399" i="13"/>
  <c r="A251" i="13"/>
  <c r="A538" i="13" s="1"/>
  <c r="A825" i="13" s="1"/>
  <c r="A1112" i="13" s="1"/>
  <c r="A251" i="17"/>
  <c r="A538" i="17" s="1"/>
  <c r="A825" i="17" s="1"/>
  <c r="A1112" i="17" s="1"/>
  <c r="A1399" i="17" s="1"/>
  <c r="A1417" i="13"/>
  <c r="A269" i="13"/>
  <c r="A556" i="13" s="1"/>
  <c r="A843" i="13" s="1"/>
  <c r="A1130" i="13" s="1"/>
  <c r="A269" i="17"/>
  <c r="A556" i="17" s="1"/>
  <c r="A843" i="17" s="1"/>
  <c r="A1130" i="17" s="1"/>
  <c r="A1417" i="17" s="1"/>
  <c r="A155" i="17"/>
  <c r="A442" i="17" s="1"/>
  <c r="A729" i="17" s="1"/>
  <c r="A1016" i="17" s="1"/>
  <c r="A1303" i="17" s="1"/>
  <c r="A1303" i="13"/>
  <c r="A155" i="13"/>
  <c r="A442" i="13" s="1"/>
  <c r="A729" i="13" s="1"/>
  <c r="A1016" i="13" s="1"/>
  <c r="A114" i="13"/>
  <c r="A401" i="13" s="1"/>
  <c r="A688" i="13" s="1"/>
  <c r="A975" i="13" s="1"/>
  <c r="A1262" i="13"/>
  <c r="A114" i="17"/>
  <c r="A401" i="17" s="1"/>
  <c r="A688" i="17" s="1"/>
  <c r="A975" i="17" s="1"/>
  <c r="A1262" i="17" s="1"/>
  <c r="A120" i="17"/>
  <c r="A407" i="17" s="1"/>
  <c r="A694" i="17" s="1"/>
  <c r="A981" i="17" s="1"/>
  <c r="A1268" i="17" s="1"/>
  <c r="A120" i="13"/>
  <c r="A407" i="13" s="1"/>
  <c r="A694" i="13" s="1"/>
  <c r="A981" i="13" s="1"/>
  <c r="A1268" i="13"/>
  <c r="A115" i="13"/>
  <c r="A402" i="13" s="1"/>
  <c r="A689" i="13" s="1"/>
  <c r="A976" i="13" s="1"/>
  <c r="A115" i="17"/>
  <c r="A402" i="17" s="1"/>
  <c r="A689" i="17" s="1"/>
  <c r="A976" i="17" s="1"/>
  <c r="A1263" i="17" s="1"/>
  <c r="A1263" i="13"/>
  <c r="A81" i="17"/>
  <c r="A368" i="17" s="1"/>
  <c r="A655" i="17" s="1"/>
  <c r="A942" i="17" s="1"/>
  <c r="A1229" i="17" s="1"/>
  <c r="A1229" i="13"/>
  <c r="A81" i="13"/>
  <c r="A368" i="13" s="1"/>
  <c r="A655" i="13" s="1"/>
  <c r="A942" i="13" s="1"/>
  <c r="A45" i="13"/>
  <c r="A332" i="13" s="1"/>
  <c r="A619" i="13" s="1"/>
  <c r="A906" i="13" s="1"/>
  <c r="A1193" i="13"/>
  <c r="A45" i="17"/>
  <c r="A332" i="17" s="1"/>
  <c r="A619" i="17" s="1"/>
  <c r="A906" i="17" s="1"/>
  <c r="A1193" i="17" s="1"/>
  <c r="A220" i="17"/>
  <c r="A507" i="17" s="1"/>
  <c r="A794" i="17" s="1"/>
  <c r="A1081" i="17" s="1"/>
  <c r="A1368" i="17" s="1"/>
  <c r="A1368" i="13"/>
  <c r="A220" i="13"/>
  <c r="A507" i="13" s="1"/>
  <c r="A794" i="13" s="1"/>
  <c r="A1081" i="13" s="1"/>
  <c r="A224" i="17"/>
  <c r="A511" i="17" s="1"/>
  <c r="A798" i="17" s="1"/>
  <c r="A1085" i="17" s="1"/>
  <c r="A1372" i="17" s="1"/>
  <c r="A224" i="13"/>
  <c r="A511" i="13" s="1"/>
  <c r="A798" i="13" s="1"/>
  <c r="A1085" i="13" s="1"/>
  <c r="A1372" i="13"/>
  <c r="A1340" i="13"/>
  <c r="A192" i="17"/>
  <c r="A479" i="17" s="1"/>
  <c r="A766" i="17" s="1"/>
  <c r="A1053" i="17" s="1"/>
  <c r="A1340" i="17" s="1"/>
  <c r="A192" i="13"/>
  <c r="A479" i="13" s="1"/>
  <c r="A766" i="13" s="1"/>
  <c r="A1053" i="13" s="1"/>
  <c r="A1296" i="13"/>
  <c r="A148" i="13"/>
  <c r="A435" i="13" s="1"/>
  <c r="A722" i="13" s="1"/>
  <c r="A1009" i="13" s="1"/>
  <c r="A148" i="17"/>
  <c r="A435" i="17" s="1"/>
  <c r="A722" i="17" s="1"/>
  <c r="A1009" i="17" s="1"/>
  <c r="A1296" i="17" s="1"/>
  <c r="A1188" i="13"/>
  <c r="A40" i="13"/>
  <c r="A327" i="13" s="1"/>
  <c r="A614" i="13" s="1"/>
  <c r="A901" i="13" s="1"/>
  <c r="A40" i="17"/>
  <c r="A327" i="17" s="1"/>
  <c r="A614" i="17" s="1"/>
  <c r="A901" i="17" s="1"/>
  <c r="A1188" i="17" s="1"/>
  <c r="A1424" i="13"/>
  <c r="A276" i="13"/>
  <c r="A563" i="13" s="1"/>
  <c r="A850" i="13" s="1"/>
  <c r="A1137" i="13" s="1"/>
  <c r="A276" i="17"/>
  <c r="A563" i="17" s="1"/>
  <c r="A850" i="17" s="1"/>
  <c r="A1137" i="17" s="1"/>
  <c r="A1424" i="17" s="1"/>
  <c r="A262" i="13"/>
  <c r="A549" i="13" s="1"/>
  <c r="A836" i="13" s="1"/>
  <c r="A1123" i="13" s="1"/>
  <c r="A262" i="17"/>
  <c r="A549" i="17" s="1"/>
  <c r="A836" i="17" s="1"/>
  <c r="A1123" i="17" s="1"/>
  <c r="A1410" i="17" s="1"/>
  <c r="A1410" i="13"/>
  <c r="A193" i="17"/>
  <c r="A480" i="17" s="1"/>
  <c r="A767" i="17" s="1"/>
  <c r="A1054" i="17" s="1"/>
  <c r="A1341" i="17" s="1"/>
  <c r="A1341" i="13"/>
  <c r="A193" i="13"/>
  <c r="A480" i="13" s="1"/>
  <c r="A767" i="13" s="1"/>
  <c r="A1054" i="13" s="1"/>
  <c r="A258" i="13"/>
  <c r="A545" i="13" s="1"/>
  <c r="A832" i="13" s="1"/>
  <c r="A1119" i="13" s="1"/>
  <c r="A1406" i="13"/>
  <c r="A258" i="17"/>
  <c r="A545" i="17" s="1"/>
  <c r="A832" i="17" s="1"/>
  <c r="A1119" i="17" s="1"/>
  <c r="A1406" i="17" s="1"/>
  <c r="A255" i="17"/>
  <c r="A542" i="17" s="1"/>
  <c r="A829" i="17" s="1"/>
  <c r="A1116" i="17" s="1"/>
  <c r="A1403" i="17" s="1"/>
  <c r="A1403" i="13"/>
  <c r="A255" i="13"/>
  <c r="A542" i="13" s="1"/>
  <c r="A829" i="13" s="1"/>
  <c r="A1116" i="13" s="1"/>
  <c r="A1315" i="13"/>
  <c r="A167" i="17"/>
  <c r="A454" i="17" s="1"/>
  <c r="A741" i="17" s="1"/>
  <c r="A1028" i="17" s="1"/>
  <c r="A1315" i="17" s="1"/>
  <c r="A167" i="13"/>
  <c r="A454" i="13" s="1"/>
  <c r="A741" i="13" s="1"/>
  <c r="A1028" i="13" s="1"/>
  <c r="A111" i="13"/>
  <c r="A398" i="13" s="1"/>
  <c r="A685" i="13" s="1"/>
  <c r="A972" i="13" s="1"/>
  <c r="A111" i="17"/>
  <c r="A398" i="17" s="1"/>
  <c r="A685" i="17" s="1"/>
  <c r="A972" i="17" s="1"/>
  <c r="A1259" i="17" s="1"/>
  <c r="A1259" i="13"/>
  <c r="A1271" i="13"/>
  <c r="A123" i="13"/>
  <c r="A410" i="13" s="1"/>
  <c r="A697" i="13" s="1"/>
  <c r="A984" i="13" s="1"/>
  <c r="A123" i="17"/>
  <c r="A410" i="17" s="1"/>
  <c r="A697" i="17" s="1"/>
  <c r="A984" i="17" s="1"/>
  <c r="A1271" i="17" s="1"/>
  <c r="A107" i="17"/>
  <c r="A394" i="17" s="1"/>
  <c r="A681" i="17" s="1"/>
  <c r="A968" i="17" s="1"/>
  <c r="A1255" i="17" s="1"/>
  <c r="A1255" i="13"/>
  <c r="A107" i="13"/>
  <c r="A394" i="13" s="1"/>
  <c r="A681" i="13" s="1"/>
  <c r="A968" i="13" s="1"/>
  <c r="A100" i="17"/>
  <c r="A387" i="17" s="1"/>
  <c r="A674" i="17" s="1"/>
  <c r="A961" i="17" s="1"/>
  <c r="A1248" i="17" s="1"/>
  <c r="A1248" i="13"/>
  <c r="A100" i="13"/>
  <c r="A387" i="13" s="1"/>
  <c r="A674" i="13" s="1"/>
  <c r="A961" i="13" s="1"/>
  <c r="A145" i="13"/>
  <c r="A432" i="13" s="1"/>
  <c r="A719" i="13" s="1"/>
  <c r="A1006" i="13" s="1"/>
  <c r="A145" i="17"/>
  <c r="A432" i="17" s="1"/>
  <c r="A719" i="17" s="1"/>
  <c r="A1006" i="17" s="1"/>
  <c r="A1293" i="17" s="1"/>
  <c r="A1293" i="13"/>
  <c r="A131" i="13"/>
  <c r="A418" i="13" s="1"/>
  <c r="A705" i="13" s="1"/>
  <c r="A992" i="13" s="1"/>
  <c r="A131" i="17"/>
  <c r="A418" i="17" s="1"/>
  <c r="A705" i="17" s="1"/>
  <c r="A992" i="17" s="1"/>
  <c r="A1279" i="17" s="1"/>
  <c r="A1279" i="13"/>
  <c r="A1245" i="13"/>
  <c r="A97" i="13"/>
  <c r="A384" i="13" s="1"/>
  <c r="A671" i="13" s="1"/>
  <c r="A958" i="13" s="1"/>
  <c r="A97" i="17"/>
  <c r="A384" i="17" s="1"/>
  <c r="A671" i="17" s="1"/>
  <c r="A958" i="17" s="1"/>
  <c r="A1245" i="17" s="1"/>
  <c r="A1199" i="13"/>
  <c r="A51" i="13"/>
  <c r="A338" i="13" s="1"/>
  <c r="A625" i="13" s="1"/>
  <c r="A912" i="13" s="1"/>
  <c r="A51" i="17"/>
  <c r="A338" i="17" s="1"/>
  <c r="A625" i="17" s="1"/>
  <c r="A912" i="17" s="1"/>
  <c r="A1199" i="17" s="1"/>
  <c r="A1167" i="13"/>
  <c r="A19" i="13"/>
  <c r="A306" i="13" s="1"/>
  <c r="A593" i="13" s="1"/>
  <c r="A880" i="13" s="1"/>
  <c r="A19" i="17"/>
  <c r="A306" i="17" s="1"/>
  <c r="A593" i="17" s="1"/>
  <c r="A880" i="17" s="1"/>
  <c r="A1167" i="17" s="1"/>
  <c r="A1242" i="13"/>
  <c r="A94" i="13"/>
  <c r="A381" i="13" s="1"/>
  <c r="A668" i="13" s="1"/>
  <c r="A955" i="13" s="1"/>
  <c r="A94" i="17"/>
  <c r="A381" i="17" s="1"/>
  <c r="A668" i="17" s="1"/>
  <c r="A955" i="17" s="1"/>
  <c r="A1242" i="17" s="1"/>
  <c r="A1217" i="13"/>
  <c r="A69" i="13"/>
  <c r="A356" i="13" s="1"/>
  <c r="A643" i="13" s="1"/>
  <c r="A930" i="13" s="1"/>
  <c r="A69" i="17"/>
  <c r="A356" i="17" s="1"/>
  <c r="A643" i="17" s="1"/>
  <c r="A930" i="17" s="1"/>
  <c r="A1217" i="17" s="1"/>
  <c r="A15" i="17"/>
  <c r="A302" i="17" s="1"/>
  <c r="A589" i="17" s="1"/>
  <c r="A876" i="17" s="1"/>
  <c r="A1163" i="17" s="1"/>
  <c r="A15" i="13"/>
  <c r="A302" i="13" s="1"/>
  <c r="A589" i="13" s="1"/>
  <c r="A876" i="13" s="1"/>
  <c r="A1163" i="13"/>
  <c r="A17" i="13"/>
  <c r="A304" i="13" s="1"/>
  <c r="A591" i="13" s="1"/>
  <c r="A878" i="13" s="1"/>
  <c r="A1165" i="13"/>
  <c r="A17" i="17"/>
  <c r="A304" i="17" s="1"/>
  <c r="A591" i="17" s="1"/>
  <c r="A878" i="17" s="1"/>
  <c r="A1165" i="17" s="1"/>
  <c r="A165" i="13"/>
  <c r="A452" i="13" s="1"/>
  <c r="A739" i="13" s="1"/>
  <c r="A1026" i="13" s="1"/>
  <c r="A165" i="17"/>
  <c r="A452" i="17" s="1"/>
  <c r="A739" i="17" s="1"/>
  <c r="A1026" i="17" s="1"/>
  <c r="A1313" i="17" s="1"/>
  <c r="A1313" i="13"/>
  <c r="A25" i="13"/>
  <c r="A312" i="13" s="1"/>
  <c r="A599" i="13" s="1"/>
  <c r="A886" i="13" s="1"/>
  <c r="A1173" i="13"/>
  <c r="A25" i="17"/>
  <c r="A312" i="17" s="1"/>
  <c r="A599" i="17" s="1"/>
  <c r="A886" i="17" s="1"/>
  <c r="A1173" i="17" s="1"/>
  <c r="A79" i="13"/>
  <c r="A366" i="13" s="1"/>
  <c r="A653" i="13" s="1"/>
  <c r="A940" i="13" s="1"/>
  <c r="A1227" i="13"/>
  <c r="A79" i="17"/>
  <c r="A366" i="17" s="1"/>
  <c r="A653" i="17" s="1"/>
  <c r="A940" i="17" s="1"/>
  <c r="A1227" i="17" s="1"/>
  <c r="A63" i="17"/>
  <c r="A350" i="17" s="1"/>
  <c r="A637" i="17" s="1"/>
  <c r="A924" i="17" s="1"/>
  <c r="A1211" i="17" s="1"/>
  <c r="A63" i="13"/>
  <c r="A350" i="13" s="1"/>
  <c r="A637" i="13" s="1"/>
  <c r="A924" i="13" s="1"/>
  <c r="A1211" i="13"/>
  <c r="A1205" i="13"/>
  <c r="A57" i="13"/>
  <c r="A344" i="13" s="1"/>
  <c r="A631" i="13" s="1"/>
  <c r="A918" i="13" s="1"/>
  <c r="A57" i="17"/>
  <c r="A344" i="17" s="1"/>
  <c r="A631" i="17" s="1"/>
  <c r="A918" i="17" s="1"/>
  <c r="A1205" i="17" s="1"/>
  <c r="A31" i="17"/>
  <c r="A318" i="17" s="1"/>
  <c r="A605" i="17" s="1"/>
  <c r="A892" i="17" s="1"/>
  <c r="A1179" i="17" s="1"/>
  <c r="A31" i="13"/>
  <c r="A318" i="13" s="1"/>
  <c r="A605" i="13" s="1"/>
  <c r="A892" i="13" s="1"/>
  <c r="A1179" i="13"/>
  <c r="A71" i="13"/>
  <c r="A358" i="13" s="1"/>
  <c r="A645" i="13" s="1"/>
  <c r="A932" i="13" s="1"/>
  <c r="A1219" i="13"/>
  <c r="A71" i="17"/>
  <c r="A358" i="17" s="1"/>
  <c r="A645" i="17" s="1"/>
  <c r="A932" i="17" s="1"/>
  <c r="A1219" i="17" s="1"/>
  <c r="A210" i="17"/>
  <c r="A497" i="17" s="1"/>
  <c r="A784" i="17" s="1"/>
  <c r="A1071" i="17" s="1"/>
  <c r="A1358" i="17" s="1"/>
  <c r="A210" i="13"/>
  <c r="A497" i="13" s="1"/>
  <c r="A784" i="13" s="1"/>
  <c r="A1071" i="13" s="1"/>
  <c r="A1358" i="13"/>
  <c r="A234" i="17"/>
  <c r="A521" i="17" s="1"/>
  <c r="A808" i="17" s="1"/>
  <c r="A1095" i="17" s="1"/>
  <c r="A1382" i="17" s="1"/>
  <c r="A234" i="13"/>
  <c r="A521" i="13" s="1"/>
  <c r="A808" i="13" s="1"/>
  <c r="A1095" i="13" s="1"/>
  <c r="A1382" i="13"/>
  <c r="A82" i="13"/>
  <c r="A369" i="13" s="1"/>
  <c r="A656" i="13" s="1"/>
  <c r="A943" i="13" s="1"/>
  <c r="A82" i="17"/>
  <c r="A369" i="17" s="1"/>
  <c r="A656" i="17" s="1"/>
  <c r="A943" i="17" s="1"/>
  <c r="A1230" i="17" s="1"/>
  <c r="A1230" i="13"/>
  <c r="A66" i="13"/>
  <c r="A353" i="13" s="1"/>
  <c r="A640" i="13" s="1"/>
  <c r="A927" i="13" s="1"/>
  <c r="A66" i="17"/>
  <c r="A353" i="17" s="1"/>
  <c r="A640" i="17" s="1"/>
  <c r="A927" i="17" s="1"/>
  <c r="A1214" i="17" s="1"/>
  <c r="A1214" i="13"/>
  <c r="A1166" i="13"/>
  <c r="A18" i="17"/>
  <c r="A305" i="17" s="1"/>
  <c r="A592" i="17" s="1"/>
  <c r="A879" i="17" s="1"/>
  <c r="A1166" i="17" s="1"/>
  <c r="A18" i="13"/>
  <c r="A305" i="13" s="1"/>
  <c r="A592" i="13" s="1"/>
  <c r="A879" i="13" s="1"/>
  <c r="A96" i="17"/>
  <c r="A383" i="17" s="1"/>
  <c r="A670" i="17" s="1"/>
  <c r="A957" i="17" s="1"/>
  <c r="A1244" i="17" s="1"/>
  <c r="A96" i="13"/>
  <c r="A383" i="13" s="1"/>
  <c r="A670" i="13" s="1"/>
  <c r="A957" i="13" s="1"/>
  <c r="A1244" i="13"/>
  <c r="C186" i="4" l="1"/>
  <c r="C186" i="13" s="1"/>
  <c r="D218" i="4"/>
  <c r="D218" i="13" s="1"/>
  <c r="D144" i="4"/>
  <c r="D144" i="13" s="1"/>
  <c r="E76" i="4"/>
  <c r="E76" i="13" s="1"/>
  <c r="E237" i="4"/>
  <c r="E237" i="13" s="1"/>
  <c r="E210" i="4"/>
  <c r="E210" i="13" s="1"/>
  <c r="E166" i="4"/>
  <c r="E166" i="13" s="1"/>
  <c r="E238" i="4"/>
  <c r="E238" i="13" s="1"/>
  <c r="C184" i="4"/>
  <c r="C184" i="13" s="1"/>
  <c r="E87" i="4"/>
  <c r="E87" i="13" s="1"/>
  <c r="E156" i="4"/>
  <c r="E156" i="13" s="1"/>
  <c r="E59" i="4"/>
  <c r="E59" i="13" s="1"/>
  <c r="D38" i="4"/>
  <c r="D38" i="13" s="1"/>
  <c r="C120" i="4"/>
  <c r="C120" i="13" s="1"/>
  <c r="D62" i="4"/>
  <c r="D62" i="13" s="1"/>
  <c r="E72" i="4"/>
  <c r="E72" i="13" s="1"/>
  <c r="E45" i="4"/>
  <c r="E45" i="13" s="1"/>
  <c r="E129" i="4"/>
  <c r="E129" i="13" s="1"/>
  <c r="C239" i="4"/>
  <c r="C239" i="13" s="1"/>
  <c r="C256" i="4"/>
  <c r="C256" i="13" s="1"/>
  <c r="D98" i="4"/>
  <c r="D98" i="13" s="1"/>
  <c r="E119" i="4"/>
  <c r="E119" i="13" s="1"/>
  <c r="C212" i="4"/>
  <c r="C212" i="13" s="1"/>
  <c r="E39" i="4"/>
  <c r="E39" i="13" s="1"/>
  <c r="D200" i="4"/>
  <c r="D200" i="13" s="1"/>
  <c r="D275" i="4"/>
  <c r="D275" i="13" s="1"/>
  <c r="E91" i="4"/>
  <c r="E91" i="13" s="1"/>
  <c r="D16" i="4"/>
  <c r="D16" i="13" s="1"/>
  <c r="C88" i="4"/>
  <c r="C88" i="13" s="1"/>
  <c r="E164" i="4"/>
  <c r="E164" i="13" s="1"/>
  <c r="E110" i="4"/>
  <c r="E110" i="13" s="1"/>
  <c r="E95" i="4"/>
  <c r="E95" i="13" s="1"/>
  <c r="D155" i="4"/>
  <c r="D155" i="13" s="1"/>
  <c r="C111" i="4"/>
  <c r="C111" i="13" s="1"/>
  <c r="E252" i="4"/>
  <c r="E252" i="13" s="1"/>
  <c r="C28" i="4"/>
  <c r="C28" i="13" s="1"/>
  <c r="D236" i="4"/>
  <c r="D236" i="13" s="1"/>
  <c r="E77" i="4"/>
  <c r="E77" i="13" s="1"/>
  <c r="C123" i="4"/>
  <c r="C123" i="13" s="1"/>
  <c r="E131" i="4"/>
  <c r="E131" i="13" s="1"/>
  <c r="E106" i="4"/>
  <c r="E106" i="13" s="1"/>
  <c r="C128" i="4"/>
  <c r="C128" i="13" s="1"/>
  <c r="C52" i="4"/>
  <c r="C52" i="13" s="1"/>
  <c r="D108" i="4"/>
  <c r="D108" i="13" s="1"/>
  <c r="D60" i="4"/>
  <c r="D60" i="13" s="1"/>
  <c r="D196" i="4"/>
  <c r="D196" i="13" s="1"/>
  <c r="E92" i="4"/>
  <c r="E92" i="13" s="1"/>
  <c r="E19" i="4"/>
  <c r="E19" i="13" s="1"/>
  <c r="E82" i="4"/>
  <c r="E82" i="13" s="1"/>
  <c r="D208" i="4"/>
  <c r="D208" i="13" s="1"/>
  <c r="E64" i="4"/>
  <c r="E64" i="13" s="1"/>
  <c r="E240" i="4"/>
  <c r="E240" i="13" s="1"/>
  <c r="D168" i="4"/>
  <c r="D168" i="13" s="1"/>
  <c r="E241" i="4"/>
  <c r="E241" i="13" s="1"/>
  <c r="C147" i="4"/>
  <c r="C147" i="13" s="1"/>
  <c r="D127" i="4"/>
  <c r="D127" i="13" s="1"/>
  <c r="C143" i="4"/>
  <c r="C143" i="13" s="1"/>
  <c r="C215" i="4" l="1"/>
  <c r="C215" i="13" s="1"/>
  <c r="E219" i="4"/>
  <c r="E219" i="13" s="1"/>
  <c r="D225" i="4"/>
  <c r="D225" i="13" s="1"/>
  <c r="D261" i="4"/>
  <c r="D261" i="13" s="1"/>
  <c r="E68" i="4"/>
  <c r="E68" i="13" s="1"/>
  <c r="E259" i="4"/>
  <c r="E259" i="13" s="1"/>
  <c r="E221" i="4"/>
  <c r="E221" i="13" s="1"/>
  <c r="D172" i="4"/>
  <c r="D172" i="13" s="1"/>
  <c r="C74" i="4"/>
  <c r="C74" i="13" s="1"/>
  <c r="D142" i="4"/>
  <c r="D142" i="13" s="1"/>
  <c r="D206" i="4"/>
  <c r="D206" i="13" s="1"/>
  <c r="C107" i="4"/>
  <c r="C107" i="13" s="1"/>
  <c r="E265" i="4"/>
  <c r="E265" i="13" s="1"/>
  <c r="C232" i="4"/>
  <c r="C232" i="13" s="1"/>
  <c r="D191" i="4"/>
  <c r="D191" i="13" s="1"/>
  <c r="C192" i="4"/>
  <c r="C192" i="13" s="1"/>
  <c r="C234" i="4"/>
  <c r="C234" i="13" s="1"/>
  <c r="D162" i="4"/>
  <c r="D162" i="13" s="1"/>
  <c r="D264" i="4"/>
  <c r="D264" i="13" s="1"/>
  <c r="E44" i="4"/>
  <c r="E44" i="13" s="1"/>
  <c r="E26" i="4"/>
  <c r="E26" i="13" s="1"/>
  <c r="C18" i="4"/>
  <c r="C18" i="13" s="1"/>
  <c r="C158" i="4"/>
  <c r="C158" i="13" s="1"/>
  <c r="E187" i="4"/>
  <c r="E187" i="13" s="1"/>
  <c r="E167" i="4"/>
  <c r="E167" i="13" s="1"/>
  <c r="D85" i="4"/>
  <c r="D85" i="13" s="1"/>
  <c r="D163" i="4"/>
  <c r="D163" i="13" s="1"/>
  <c r="D268" i="4"/>
  <c r="D268" i="13" s="1"/>
  <c r="C198" i="4"/>
  <c r="C198" i="13" s="1"/>
  <c r="C169" i="4"/>
  <c r="C169" i="13" s="1"/>
  <c r="C243" i="4"/>
  <c r="C243" i="13" s="1"/>
  <c r="E270" i="4"/>
  <c r="E270" i="13" s="1"/>
  <c r="D146" i="4"/>
  <c r="D146" i="13" s="1"/>
  <c r="E178" i="4"/>
  <c r="E178" i="13" s="1"/>
  <c r="E179" i="4"/>
  <c r="E179" i="13" s="1"/>
  <c r="E94" i="4"/>
  <c r="E94" i="13" s="1"/>
  <c r="E126" i="4"/>
  <c r="E126" i="13" s="1"/>
  <c r="D101" i="4"/>
  <c r="D101" i="13" s="1"/>
  <c r="D226" i="4"/>
  <c r="D226" i="13" s="1"/>
  <c r="E177" i="4"/>
  <c r="E177" i="13" s="1"/>
  <c r="E188" i="4"/>
  <c r="E188" i="13" s="1"/>
  <c r="C55" i="4"/>
  <c r="C55" i="13" s="1"/>
  <c r="C54" i="4"/>
  <c r="C54" i="13" s="1"/>
  <c r="E253" i="4"/>
  <c r="E253" i="13" s="1"/>
  <c r="C125" i="4"/>
  <c r="C125" i="13" s="1"/>
  <c r="C233" i="4"/>
  <c r="C233" i="13" s="1"/>
  <c r="D51" i="4"/>
  <c r="D51" i="13" s="1"/>
  <c r="E248" i="4"/>
  <c r="E248" i="13" s="1"/>
  <c r="D29" i="4"/>
  <c r="D29" i="13" s="1"/>
  <c r="E189" i="4"/>
  <c r="E189" i="13" s="1"/>
  <c r="E227" i="4"/>
  <c r="E227" i="13" s="1"/>
  <c r="D251" i="4"/>
  <c r="D251" i="13" s="1"/>
  <c r="D115" i="4"/>
  <c r="D115" i="13" s="1"/>
  <c r="D138" i="4"/>
  <c r="D138" i="13" s="1"/>
  <c r="C207" i="4"/>
  <c r="C207" i="13" s="1"/>
  <c r="E224" i="4"/>
  <c r="E224" i="13" s="1"/>
  <c r="E104" i="4"/>
  <c r="E104" i="13" s="1"/>
  <c r="E122" i="4"/>
  <c r="E122" i="13" s="1"/>
  <c r="C213" i="4"/>
  <c r="C213" i="13" s="1"/>
  <c r="C235" i="4"/>
  <c r="C235" i="13" s="1"/>
  <c r="C83" i="4"/>
  <c r="C83" i="13" s="1"/>
  <c r="C1231" i="13" s="1"/>
  <c r="E204" i="4"/>
  <c r="E204" i="13" s="1"/>
  <c r="E165" i="4"/>
  <c r="E165" i="13" s="1"/>
  <c r="C197" i="4"/>
  <c r="C197" i="13" s="1"/>
  <c r="E21" i="4"/>
  <c r="E21" i="13" s="1"/>
  <c r="D176" i="4"/>
  <c r="D176" i="13" s="1"/>
  <c r="D242" i="4"/>
  <c r="D242" i="13" s="1"/>
  <c r="C33" i="4"/>
  <c r="C33" i="13" s="1"/>
  <c r="E263" i="4"/>
  <c r="E263" i="13" s="1"/>
  <c r="D152" i="4"/>
  <c r="D152" i="13" s="1"/>
  <c r="C99" i="4"/>
  <c r="C99" i="13" s="1"/>
  <c r="C32" i="4"/>
  <c r="C32" i="13" s="1"/>
  <c r="D20" i="4"/>
  <c r="D20" i="13" s="1"/>
  <c r="D181" i="4"/>
  <c r="D181" i="13" s="1"/>
  <c r="E171" i="4"/>
  <c r="E171" i="13" s="1"/>
  <c r="C271" i="4"/>
  <c r="C271" i="13" s="1"/>
  <c r="E183" i="4"/>
  <c r="E183" i="13" s="1"/>
  <c r="E40" i="4"/>
  <c r="E40" i="13" s="1"/>
  <c r="E228" i="4"/>
  <c r="E228" i="13" s="1"/>
  <c r="E134" i="4"/>
  <c r="E134" i="13" s="1"/>
  <c r="D182" i="4"/>
  <c r="D182" i="13" s="1"/>
  <c r="E58" i="4"/>
  <c r="E58" i="13" s="1"/>
  <c r="D151" i="4"/>
  <c r="D151" i="13" s="1"/>
  <c r="C118" i="4"/>
  <c r="C118" i="13" s="1"/>
  <c r="E145" i="4"/>
  <c r="E145" i="13" s="1"/>
  <c r="D255" i="4"/>
  <c r="D255" i="13" s="1"/>
  <c r="D35" i="4"/>
  <c r="D35" i="13" s="1"/>
  <c r="E246" i="4"/>
  <c r="E246" i="13" s="1"/>
  <c r="D50" i="4"/>
  <c r="D50" i="13" s="1"/>
  <c r="C13" i="4"/>
  <c r="C13" i="13" s="1"/>
  <c r="C190" i="4"/>
  <c r="C190" i="13" s="1"/>
  <c r="E217" i="4"/>
  <c r="E217" i="13" s="1"/>
  <c r="C267" i="4"/>
  <c r="C267" i="13" s="1"/>
  <c r="E109" i="4"/>
  <c r="E109" i="13" s="1"/>
  <c r="C42" i="4"/>
  <c r="C42" i="13" s="1"/>
  <c r="D36" i="4"/>
  <c r="D36" i="13" s="1"/>
  <c r="D231" i="4"/>
  <c r="D231" i="13" s="1"/>
  <c r="D96" i="4"/>
  <c r="D96" i="13" s="1"/>
  <c r="D117" i="4"/>
  <c r="D117" i="13" s="1"/>
  <c r="D140" i="4"/>
  <c r="D140" i="13" s="1"/>
  <c r="C160" i="4"/>
  <c r="C160" i="13" s="1"/>
  <c r="E61" i="4"/>
  <c r="E61" i="13" s="1"/>
  <c r="C24" i="4"/>
  <c r="C24" i="13" s="1"/>
  <c r="C105" i="4"/>
  <c r="C105" i="13" s="1"/>
  <c r="C257" i="4"/>
  <c r="C257" i="13" s="1"/>
  <c r="D66" i="4"/>
  <c r="D66" i="13" s="1"/>
  <c r="D170" i="4"/>
  <c r="D170" i="13" s="1"/>
  <c r="C205" i="4"/>
  <c r="C205" i="13" s="1"/>
  <c r="C130" i="4"/>
  <c r="C130" i="13" s="1"/>
  <c r="C180" i="4"/>
  <c r="C180" i="13" s="1"/>
  <c r="C37" i="4"/>
  <c r="C37" i="13" s="1"/>
  <c r="E244" i="4"/>
  <c r="E244" i="13" s="1"/>
  <c r="D222" i="4"/>
  <c r="D222" i="13" s="1"/>
  <c r="C80" i="4"/>
  <c r="C80" i="13" s="1"/>
  <c r="E273" i="4"/>
  <c r="E273" i="13" s="1"/>
  <c r="D223" i="4"/>
  <c r="D223" i="13" s="1"/>
  <c r="E81" i="4"/>
  <c r="E81" i="13" s="1"/>
  <c r="E174" i="4"/>
  <c r="E174" i="13" s="1"/>
  <c r="C135" i="4"/>
  <c r="C135" i="13" s="1"/>
  <c r="E161" i="4"/>
  <c r="E161" i="13" s="1"/>
  <c r="E65" i="4"/>
  <c r="E65" i="13" s="1"/>
  <c r="D78" i="4"/>
  <c r="D78" i="13" s="1"/>
  <c r="E141" i="4"/>
  <c r="E141" i="13" s="1"/>
  <c r="E49" i="4"/>
  <c r="E49" i="13" s="1"/>
  <c r="C150" i="4"/>
  <c r="C150" i="13" s="1"/>
  <c r="D250" i="4"/>
  <c r="D250" i="13" s="1"/>
  <c r="C154" i="4"/>
  <c r="C154" i="13" s="1"/>
  <c r="C226" i="4"/>
  <c r="C226" i="13" s="1"/>
  <c r="E23" i="4"/>
  <c r="E23" i="13" s="1"/>
  <c r="D70" i="4"/>
  <c r="D70" i="13" s="1"/>
  <c r="E27" i="4"/>
  <c r="E27" i="13" s="1"/>
  <c r="E112" i="4"/>
  <c r="E112" i="13" s="1"/>
  <c r="D159" i="4"/>
  <c r="D159" i="13" s="1"/>
  <c r="D148" i="4"/>
  <c r="D148" i="13" s="1"/>
  <c r="E43" i="4"/>
  <c r="E43" i="13" s="1"/>
  <c r="C56" i="4"/>
  <c r="C56" i="13" s="1"/>
  <c r="E220" i="4"/>
  <c r="E220" i="13" s="1"/>
  <c r="C103" i="4"/>
  <c r="C103" i="13" s="1"/>
  <c r="D57" i="4"/>
  <c r="D57" i="13" s="1"/>
  <c r="D90" i="4"/>
  <c r="D90" i="13" s="1"/>
  <c r="C260" i="4"/>
  <c r="C260" i="13" s="1"/>
  <c r="E139" i="4"/>
  <c r="E139" i="13" s="1"/>
  <c r="C132" i="4"/>
  <c r="C132" i="13" s="1"/>
  <c r="D189" i="4"/>
  <c r="D189" i="13" s="1"/>
  <c r="D133" i="4"/>
  <c r="D133" i="13" s="1"/>
  <c r="E136" i="4"/>
  <c r="E136" i="13" s="1"/>
  <c r="C276" i="4"/>
  <c r="C276" i="13" s="1"/>
  <c r="D88" i="4"/>
  <c r="D88" i="13" s="1"/>
  <c r="E93" i="4"/>
  <c r="E93" i="13" s="1"/>
  <c r="D210" i="4"/>
  <c r="D210" i="13" s="1"/>
  <c r="D184" i="4"/>
  <c r="D184" i="13" s="1"/>
  <c r="D202" i="4"/>
  <c r="D202" i="13" s="1"/>
  <c r="C148" i="4"/>
  <c r="C148" i="13" s="1"/>
  <c r="D169" i="4"/>
  <c r="D169" i="13" s="1"/>
  <c r="C183" i="4"/>
  <c r="C183" i="13" s="1"/>
  <c r="D139" i="4"/>
  <c r="D139" i="13" s="1"/>
  <c r="D247" i="4"/>
  <c r="D247" i="13" s="1"/>
  <c r="E199" i="4"/>
  <c r="E199" i="13" s="1"/>
  <c r="C113" i="4"/>
  <c r="C113" i="13" s="1"/>
  <c r="C202" i="4"/>
  <c r="C202" i="13" s="1"/>
  <c r="D237" i="4"/>
  <c r="D237" i="13" s="1"/>
  <c r="C218" i="4"/>
  <c r="C218" i="13" s="1"/>
  <c r="E107" i="4"/>
  <c r="E107" i="13" s="1"/>
  <c r="D158" i="4"/>
  <c r="D158" i="13" s="1"/>
  <c r="E197" i="4"/>
  <c r="E197" i="13" s="1"/>
  <c r="D178" i="4"/>
  <c r="D178" i="13" s="1"/>
  <c r="E215" i="4"/>
  <c r="E215" i="13" s="1"/>
  <c r="D73" i="4"/>
  <c r="D73" i="13" s="1"/>
  <c r="E17" i="4"/>
  <c r="E17" i="13" s="1"/>
  <c r="E128" i="4"/>
  <c r="E128" i="13" s="1"/>
  <c r="E46" i="4"/>
  <c r="E46" i="13" s="1"/>
  <c r="E98" i="4"/>
  <c r="E98" i="13" s="1"/>
  <c r="C124" i="4"/>
  <c r="C124" i="13" s="1"/>
  <c r="D112" i="4"/>
  <c r="D112" i="13" s="1"/>
  <c r="E153" i="4"/>
  <c r="E153" i="13" s="1"/>
  <c r="C185" i="4"/>
  <c r="C185" i="13" s="1"/>
  <c r="C187" i="4"/>
  <c r="C187" i="13" s="1"/>
  <c r="D262" i="4"/>
  <c r="D262" i="13" s="1"/>
  <c r="D105" i="4"/>
  <c r="D105" i="13" s="1"/>
  <c r="C250" i="4"/>
  <c r="C250" i="13" s="1"/>
  <c r="C122" i="4"/>
  <c r="C122" i="13" s="1"/>
  <c r="C259" i="4"/>
  <c r="C259" i="13" s="1"/>
  <c r="D109" i="4"/>
  <c r="D109" i="13" s="1"/>
  <c r="D235" i="4"/>
  <c r="D235" i="13" s="1"/>
  <c r="C16" i="4"/>
  <c r="C16" i="13" s="1"/>
  <c r="E266" i="4"/>
  <c r="E266" i="13" s="1"/>
  <c r="C79" i="4"/>
  <c r="C79" i="13" s="1"/>
  <c r="E203" i="4"/>
  <c r="E203" i="13" s="1"/>
  <c r="E214" i="4"/>
  <c r="E214" i="13" s="1"/>
  <c r="E143" i="4"/>
  <c r="E143" i="13" s="1"/>
  <c r="E22" i="4"/>
  <c r="E22" i="13" s="1"/>
  <c r="C63" i="4"/>
  <c r="C63" i="13" s="1"/>
  <c r="D69" i="4"/>
  <c r="D69" i="13" s="1"/>
  <c r="C62" i="4"/>
  <c r="C62" i="13" s="1"/>
  <c r="C133" i="4"/>
  <c r="C133" i="13" s="1"/>
  <c r="D246" i="4"/>
  <c r="D246" i="13" s="1"/>
  <c r="D94" i="4"/>
  <c r="D94" i="13" s="1"/>
  <c r="C73" i="4"/>
  <c r="C73" i="13" s="1"/>
  <c r="C36" i="4"/>
  <c r="C36" i="13" s="1"/>
  <c r="C274" i="4"/>
  <c r="C274" i="13" s="1"/>
  <c r="E257" i="4"/>
  <c r="E257" i="13" s="1"/>
  <c r="C216" i="4"/>
  <c r="C216" i="13" s="1"/>
  <c r="C25" i="4"/>
  <c r="C25" i="13" s="1"/>
  <c r="D209" i="4"/>
  <c r="D209" i="13" s="1"/>
  <c r="C230" i="4"/>
  <c r="C230" i="13" s="1"/>
  <c r="E80" i="4"/>
  <c r="E80" i="13" s="1"/>
  <c r="C67" i="4"/>
  <c r="C67" i="13" s="1"/>
  <c r="C49" i="4"/>
  <c r="C49" i="13" s="1"/>
  <c r="E38" i="4"/>
  <c r="E38" i="13" s="1"/>
  <c r="E261" i="4"/>
  <c r="E261" i="13" s="1"/>
  <c r="C153" i="4"/>
  <c r="C153" i="13" s="1"/>
  <c r="C68" i="4"/>
  <c r="C68" i="13" s="1"/>
  <c r="D89" i="4"/>
  <c r="D89" i="13" s="1"/>
  <c r="E149" i="4"/>
  <c r="E149" i="13" s="1"/>
  <c r="D37" i="4"/>
  <c r="D37" i="13" s="1"/>
  <c r="D193" i="4"/>
  <c r="D193" i="13" s="1"/>
  <c r="D245" i="4"/>
  <c r="D245" i="13" s="1"/>
  <c r="E211" i="4"/>
  <c r="E211" i="13" s="1"/>
  <c r="D55" i="4"/>
  <c r="D55" i="13" s="1"/>
  <c r="E231" i="4"/>
  <c r="E231" i="13" s="1"/>
  <c r="C35" i="4"/>
  <c r="C35" i="13" s="1"/>
  <c r="E269" i="4"/>
  <c r="E269" i="13" s="1"/>
  <c r="C177" i="4"/>
  <c r="C177" i="13" s="1"/>
  <c r="D258" i="4"/>
  <c r="D258" i="13" s="1"/>
  <c r="E32" i="4"/>
  <c r="E32" i="13" s="1"/>
  <c r="E213" i="4"/>
  <c r="E213" i="13" s="1"/>
  <c r="C214" i="4"/>
  <c r="C214" i="13" s="1"/>
  <c r="E267" i="4"/>
  <c r="E267" i="13" s="1"/>
  <c r="C106" i="4"/>
  <c r="C106" i="13" s="1"/>
  <c r="D256" i="4"/>
  <c r="D256" i="13" s="1"/>
  <c r="C175" i="4"/>
  <c r="C175" i="13" s="1"/>
  <c r="E130" i="4"/>
  <c r="E130" i="13" s="1"/>
  <c r="D173" i="4"/>
  <c r="D173" i="13" s="1"/>
  <c r="D194" i="4"/>
  <c r="D194" i="13" s="1"/>
  <c r="D273" i="4"/>
  <c r="D273" i="13" s="1"/>
  <c r="E14" i="4"/>
  <c r="E14" i="13" s="1"/>
  <c r="E268" i="4"/>
  <c r="E268" i="13" s="1"/>
  <c r="D33" i="4"/>
  <c r="D33" i="13" s="1"/>
  <c r="D150" i="4"/>
  <c r="D150" i="13" s="1"/>
  <c r="D21" i="4"/>
  <c r="D21" i="13" s="1"/>
  <c r="C265" i="4"/>
  <c r="C265" i="13" s="1"/>
  <c r="E99" i="4"/>
  <c r="E99" i="13" s="1"/>
  <c r="C89" i="4"/>
  <c r="C89" i="13" s="1"/>
  <c r="C249" i="4"/>
  <c r="C249" i="13" s="1"/>
  <c r="D137" i="4"/>
  <c r="D137" i="13" s="1"/>
  <c r="C26" i="4"/>
  <c r="C26" i="13" s="1"/>
  <c r="E71" i="4"/>
  <c r="E71" i="13" s="1"/>
  <c r="E157" i="4"/>
  <c r="E157" i="13" s="1"/>
  <c r="D180" i="4"/>
  <c r="D180" i="13" s="1"/>
  <c r="E34" i="4"/>
  <c r="E34" i="13" s="1"/>
  <c r="D116" i="4"/>
  <c r="D116" i="13" s="1"/>
  <c r="E30" i="4"/>
  <c r="E30" i="13" s="1"/>
  <c r="C152" i="4"/>
  <c r="C152" i="13" s="1"/>
  <c r="D47" i="4"/>
  <c r="D47" i="13" s="1"/>
  <c r="D134" i="4"/>
  <c r="D134" i="13" s="1"/>
  <c r="E251" i="4"/>
  <c r="E251" i="13" s="1"/>
  <c r="D91" i="4"/>
  <c r="D91" i="13" s="1"/>
  <c r="D111" i="4"/>
  <c r="D111" i="13" s="1"/>
  <c r="D118" i="4"/>
  <c r="D118" i="13" s="1"/>
  <c r="E151" i="4"/>
  <c r="E151" i="13" s="1"/>
  <c r="C261" i="4"/>
  <c r="C261" i="13" s="1"/>
  <c r="D234" i="4"/>
  <c r="D234" i="13" s="1"/>
  <c r="D249" i="4"/>
  <c r="D249" i="13" s="1"/>
  <c r="D86" i="4"/>
  <c r="D86" i="13" s="1"/>
  <c r="C29" i="4"/>
  <c r="C29" i="13" s="1"/>
  <c r="C254" i="4"/>
  <c r="C254" i="13" s="1"/>
  <c r="D34" i="4"/>
  <c r="D34" i="13" s="1"/>
  <c r="C41" i="4"/>
  <c r="C41" i="13" s="1"/>
  <c r="C201" i="4"/>
  <c r="C201" i="13" s="1"/>
  <c r="C121" i="4"/>
  <c r="C121" i="13" s="1"/>
  <c r="E115" i="4"/>
  <c r="E115" i="13" s="1"/>
  <c r="C114" i="4"/>
  <c r="C114" i="13" s="1"/>
  <c r="C96" i="4"/>
  <c r="C96" i="13" s="1"/>
  <c r="C231" i="4"/>
  <c r="C231" i="13" s="1"/>
  <c r="C22" i="4"/>
  <c r="C22" i="13" s="1"/>
  <c r="C50" i="4"/>
  <c r="C50" i="13" s="1"/>
  <c r="E150" i="4"/>
  <c r="E150" i="13" s="1"/>
  <c r="C134" i="4"/>
  <c r="C134" i="13" s="1"/>
  <c r="E88" i="4"/>
  <c r="E88" i="13" s="1"/>
  <c r="D128" i="4"/>
  <c r="D128" i="13" s="1"/>
  <c r="C211" i="4"/>
  <c r="C211" i="13" s="1"/>
  <c r="C78" i="4"/>
  <c r="C78" i="13" s="1"/>
  <c r="C155" i="4"/>
  <c r="C155" i="13" s="1"/>
  <c r="D135" i="4"/>
  <c r="D135" i="13" s="1"/>
  <c r="C34" i="4"/>
  <c r="C34" i="13" s="1"/>
  <c r="E218" i="4"/>
  <c r="E218" i="13" s="1"/>
  <c r="C38" i="4"/>
  <c r="C38" i="13" s="1"/>
  <c r="C246" i="4"/>
  <c r="C246" i="13" s="1"/>
  <c r="D199" i="4"/>
  <c r="D199" i="13" s="1"/>
  <c r="E193" i="4"/>
  <c r="E193" i="13" s="1"/>
  <c r="D214" i="4"/>
  <c r="D214" i="13" s="1"/>
  <c r="D157" i="4"/>
  <c r="D157" i="13" s="1"/>
  <c r="C210" i="4"/>
  <c r="C210" i="13" s="1"/>
  <c r="E234" i="4"/>
  <c r="E234" i="13" s="1"/>
  <c r="D107" i="4"/>
  <c r="D107" i="13" s="1"/>
  <c r="D198" i="4"/>
  <c r="D198" i="13" s="1"/>
  <c r="D124" i="4"/>
  <c r="D124" i="13" s="1"/>
  <c r="E133" i="4"/>
  <c r="E133" i="13" s="1"/>
  <c r="D143" i="4"/>
  <c r="D143" i="13" s="1"/>
  <c r="D14" i="4"/>
  <c r="D14" i="13" s="1"/>
  <c r="D122" i="4"/>
  <c r="D122" i="13" s="1"/>
  <c r="D24" i="4"/>
  <c r="D24" i="13" s="1"/>
  <c r="E184" i="4"/>
  <c r="E184" i="13" s="1"/>
  <c r="C204" i="4"/>
  <c r="C204" i="13" s="1"/>
  <c r="C225" i="4"/>
  <c r="C225" i="13" s="1"/>
  <c r="D25" i="4"/>
  <c r="D25" i="13" s="1"/>
  <c r="E41" i="4"/>
  <c r="E41" i="13" s="1"/>
  <c r="D141" i="4"/>
  <c r="D141" i="13" s="1"/>
  <c r="E125" i="4"/>
  <c r="E125" i="13" s="1"/>
  <c r="C196" i="4"/>
  <c r="C196" i="13" s="1"/>
  <c r="D106" i="4"/>
  <c r="D106" i="13" s="1"/>
  <c r="D265" i="4"/>
  <c r="D265" i="13" s="1"/>
  <c r="E111" i="4"/>
  <c r="E111" i="13" s="1"/>
  <c r="E169" i="4"/>
  <c r="E169" i="13" s="1"/>
  <c r="C95" i="4"/>
  <c r="C95" i="13" s="1"/>
  <c r="C109" i="4"/>
  <c r="C109" i="13" s="1"/>
  <c r="C178" i="4"/>
  <c r="C178" i="13" s="1"/>
  <c r="E235" i="4"/>
  <c r="E235" i="13" s="1"/>
  <c r="C58" i="4"/>
  <c r="C58" i="13" s="1"/>
  <c r="E62" i="4"/>
  <c r="E62" i="13" s="1"/>
  <c r="E245" i="4"/>
  <c r="E245" i="13" s="1"/>
  <c r="E118" i="4"/>
  <c r="E118" i="13" s="1"/>
  <c r="C61" i="4"/>
  <c r="C61" i="13" s="1"/>
  <c r="D87" i="4"/>
  <c r="D87" i="13" s="1"/>
  <c r="C98" i="4"/>
  <c r="C98" i="13" s="1"/>
  <c r="C138" i="4"/>
  <c r="C138" i="13" s="1"/>
  <c r="E236" i="4"/>
  <c r="E236" i="13" s="1"/>
  <c r="E36" i="4"/>
  <c r="E36" i="13" s="1"/>
  <c r="D68" i="4"/>
  <c r="D68" i="13" s="1"/>
  <c r="C164" i="4"/>
  <c r="C164" i="13" s="1"/>
  <c r="E256" i="4"/>
  <c r="E256" i="13" s="1"/>
  <c r="E85" i="4"/>
  <c r="E85" i="13" s="1"/>
  <c r="C151" i="4"/>
  <c r="C151" i="13" s="1"/>
  <c r="D239" i="4"/>
  <c r="D239" i="13" s="1"/>
  <c r="C161" i="4"/>
  <c r="C161" i="13" s="1"/>
  <c r="E100" i="4"/>
  <c r="E100" i="13" s="1"/>
  <c r="C15" i="4"/>
  <c r="C15" i="13" s="1"/>
  <c r="E159" i="4"/>
  <c r="E159" i="13" s="1"/>
  <c r="E148" i="4"/>
  <c r="E148" i="13" s="1"/>
  <c r="C43" i="4"/>
  <c r="C43" i="13" s="1"/>
  <c r="E225" i="4"/>
  <c r="E225" i="13" s="1"/>
  <c r="E52" i="4"/>
  <c r="E52" i="13" s="1"/>
  <c r="E226" i="4"/>
  <c r="E226" i="13" s="1"/>
  <c r="D23" i="4"/>
  <c r="D23" i="13" s="1"/>
  <c r="D22" i="4"/>
  <c r="D22" i="13" s="1"/>
  <c r="E50" i="4"/>
  <c r="E50" i="13" s="1"/>
  <c r="D18" i="4"/>
  <c r="D18" i="13" s="1"/>
  <c r="D230" i="4"/>
  <c r="D230" i="13" s="1"/>
  <c r="C71" i="4"/>
  <c r="C71" i="13" s="1"/>
  <c r="D217" i="4"/>
  <c r="D217" i="13" s="1"/>
  <c r="D211" i="4"/>
  <c r="D211" i="13" s="1"/>
  <c r="E78" i="4"/>
  <c r="E78" i="13" s="1"/>
  <c r="E155" i="4"/>
  <c r="E155" i="13" s="1"/>
  <c r="E135" i="4"/>
  <c r="E135" i="13" s="1"/>
  <c r="C224" i="4"/>
  <c r="C224" i="13" s="1"/>
  <c r="C176" i="4"/>
  <c r="C176" i="13" s="1"/>
  <c r="C19" i="4"/>
  <c r="C19" i="13" s="1"/>
  <c r="C193" i="4"/>
  <c r="C193" i="13" s="1"/>
  <c r="C93" i="4"/>
  <c r="C93" i="13" s="1"/>
  <c r="E192" i="4"/>
  <c r="E192" i="13" s="1"/>
  <c r="C119" i="4"/>
  <c r="C119" i="13" s="1"/>
  <c r="C30" i="4"/>
  <c r="C30" i="13" s="1"/>
  <c r="D154" i="4"/>
  <c r="D154" i="13" s="1"/>
  <c r="E198" i="4"/>
  <c r="E198" i="13" s="1"/>
  <c r="E124" i="4"/>
  <c r="E124" i="13" s="1"/>
  <c r="E209" i="4"/>
  <c r="E209" i="13" s="1"/>
  <c r="D114" i="4"/>
  <c r="D114" i="13" s="1"/>
  <c r="E24" i="4"/>
  <c r="E24" i="13" s="1"/>
  <c r="D41" i="4"/>
  <c r="D41" i="13" s="1"/>
  <c r="C141" i="4"/>
  <c r="C141" i="13" s="1"/>
  <c r="D269" i="4"/>
  <c r="D269" i="13" s="1"/>
  <c r="C146" i="4"/>
  <c r="C146" i="13" s="1"/>
  <c r="E196" i="4"/>
  <c r="E196" i="13" s="1"/>
  <c r="D126" i="4"/>
  <c r="D126" i="13" s="1"/>
  <c r="D52" i="4"/>
  <c r="D52" i="13" s="1"/>
  <c r="C174" i="4"/>
  <c r="C174" i="13" s="1"/>
  <c r="E262" i="4"/>
  <c r="E262" i="13" s="1"/>
  <c r="E207" i="4"/>
  <c r="E207" i="13" s="1"/>
  <c r="D95" i="4"/>
  <c r="D95" i="13" s="1"/>
  <c r="D205" i="4"/>
  <c r="D205" i="13" s="1"/>
  <c r="D270" i="4"/>
  <c r="D270" i="13" s="1"/>
  <c r="D58" i="4"/>
  <c r="D58" i="13" s="1"/>
  <c r="C142" i="4"/>
  <c r="C142" i="13" s="1"/>
  <c r="C245" i="4"/>
  <c r="C245" i="13" s="1"/>
  <c r="E276" i="4"/>
  <c r="E276" i="13" s="1"/>
  <c r="D61" i="4"/>
  <c r="D61" i="13" s="1"/>
  <c r="C87" i="4"/>
  <c r="C87" i="13" s="1"/>
  <c r="E191" i="4"/>
  <c r="E191" i="13" s="1"/>
  <c r="E51" i="4"/>
  <c r="E51" i="13" s="1"/>
  <c r="D188" i="4"/>
  <c r="D188" i="13" s="1"/>
  <c r="C236" i="4"/>
  <c r="C236" i="13" s="1"/>
  <c r="E152" i="4"/>
  <c r="E152" i="13" s="1"/>
  <c r="C238" i="4"/>
  <c r="C238" i="13" s="1"/>
  <c r="D164" i="4"/>
  <c r="D164" i="13" s="1"/>
  <c r="D219" i="4"/>
  <c r="D219" i="13" s="1"/>
  <c r="C85" i="4"/>
  <c r="C85" i="13" s="1"/>
  <c r="E239" i="4"/>
  <c r="E239" i="13" s="1"/>
  <c r="D13" i="4"/>
  <c r="D13" i="13" s="1"/>
  <c r="E57" i="4"/>
  <c r="E57" i="13" s="1"/>
  <c r="D48" i="4"/>
  <c r="D48" i="13" s="1"/>
  <c r="D272" i="4"/>
  <c r="D272" i="13" s="1"/>
  <c r="C75" i="4"/>
  <c r="C75" i="13" s="1"/>
  <c r="E53" i="4"/>
  <c r="E53" i="13" s="1"/>
  <c r="E25" i="4"/>
  <c r="E25" i="13" s="1"/>
  <c r="D215" i="4"/>
  <c r="D215" i="13" s="1"/>
  <c r="C194" i="4"/>
  <c r="C194" i="13" s="1"/>
  <c r="D125" i="4"/>
  <c r="D125" i="13" s="1"/>
  <c r="C46" i="4"/>
  <c r="C46" i="13" s="1"/>
  <c r="E117" i="4"/>
  <c r="E117" i="13" s="1"/>
  <c r="E18" i="4"/>
  <c r="E18" i="13" s="1"/>
  <c r="D131" i="4"/>
  <c r="D131" i="13" s="1"/>
  <c r="D71" i="4"/>
  <c r="D71" i="13" s="1"/>
  <c r="C217" i="4"/>
  <c r="C217" i="13" s="1"/>
  <c r="C47" i="4"/>
  <c r="C47" i="13" s="1"/>
  <c r="C167" i="4"/>
  <c r="C167" i="13" s="1"/>
  <c r="C39" i="4"/>
  <c r="C39" i="13" s="1"/>
  <c r="D266" i="4"/>
  <c r="D266" i="13" s="1"/>
  <c r="D224" i="4"/>
  <c r="D224" i="13" s="1"/>
  <c r="E56" i="4"/>
  <c r="E56" i="13" s="1"/>
  <c r="D136" i="4"/>
  <c r="D136" i="13" s="1"/>
  <c r="E176" i="4"/>
  <c r="E176" i="13" s="1"/>
  <c r="D19" i="4"/>
  <c r="D19" i="13" s="1"/>
  <c r="C221" i="4"/>
  <c r="C221" i="13" s="1"/>
  <c r="C182" i="4"/>
  <c r="C182" i="13" s="1"/>
  <c r="D93" i="4"/>
  <c r="D93" i="13" s="1"/>
  <c r="D192" i="4"/>
  <c r="D192" i="13" s="1"/>
  <c r="D30" i="4"/>
  <c r="D30" i="13" s="1"/>
  <c r="E154" i="4"/>
  <c r="E154" i="13" s="1"/>
  <c r="C255" i="4"/>
  <c r="C255" i="13" s="1"/>
  <c r="D129" i="4"/>
  <c r="D129" i="13" s="1"/>
  <c r="C209" i="4"/>
  <c r="C209" i="13" s="1"/>
  <c r="D186" i="4"/>
  <c r="D186" i="13" s="1"/>
  <c r="E114" i="4"/>
  <c r="E114" i="13" s="1"/>
  <c r="D46" i="4"/>
  <c r="D46" i="13" s="1"/>
  <c r="C258" i="4"/>
  <c r="C258" i="13" s="1"/>
  <c r="E200" i="4"/>
  <c r="E200" i="13" s="1"/>
  <c r="C268" i="4"/>
  <c r="C268" i="13" s="1"/>
  <c r="C248" i="4"/>
  <c r="C248" i="13" s="1"/>
  <c r="D147" i="4"/>
  <c r="D147" i="13" s="1"/>
  <c r="D185" i="4"/>
  <c r="D185" i="13" s="1"/>
  <c r="C269" i="4"/>
  <c r="C269" i="13" s="1"/>
  <c r="E146" i="4"/>
  <c r="E146" i="13" s="1"/>
  <c r="E173" i="4"/>
  <c r="E173" i="13" s="1"/>
  <c r="C208" i="4"/>
  <c r="C208" i="13" s="1"/>
  <c r="C126" i="4"/>
  <c r="C126" i="13" s="1"/>
  <c r="D174" i="4"/>
  <c r="D174" i="13" s="1"/>
  <c r="C262" i="4"/>
  <c r="C262" i="13" s="1"/>
  <c r="D207" i="4"/>
  <c r="D207" i="13" s="1"/>
  <c r="D203" i="4"/>
  <c r="D203" i="13" s="1"/>
  <c r="E205" i="4"/>
  <c r="E205" i="13" s="1"/>
  <c r="C270" i="4"/>
  <c r="C270" i="13" s="1"/>
  <c r="D252" i="4"/>
  <c r="D252" i="13" s="1"/>
  <c r="D26" i="4"/>
  <c r="D26" i="13" s="1"/>
  <c r="D276" i="4"/>
  <c r="D276" i="13" s="1"/>
  <c r="E137" i="4"/>
  <c r="E137" i="13" s="1"/>
  <c r="C191" i="4"/>
  <c r="C191" i="13" s="1"/>
  <c r="E260" i="4"/>
  <c r="E260" i="13" s="1"/>
  <c r="C51" i="4"/>
  <c r="C51" i="13" s="1"/>
  <c r="C188" i="4"/>
  <c r="C188" i="13" s="1"/>
  <c r="E70" i="4"/>
  <c r="E70" i="13" s="1"/>
  <c r="D238" i="4"/>
  <c r="D238" i="13" s="1"/>
  <c r="E272" i="4"/>
  <c r="E272" i="13" s="1"/>
  <c r="C219" i="4"/>
  <c r="C219" i="13" s="1"/>
  <c r="E69" i="4"/>
  <c r="E69" i="13" s="1"/>
  <c r="C181" i="4"/>
  <c r="C181" i="13" s="1"/>
  <c r="D187" i="4"/>
  <c r="D187" i="13" s="1"/>
  <c r="E13" i="4"/>
  <c r="E13" i="13" s="1"/>
  <c r="D119" i="4"/>
  <c r="D119" i="13" s="1"/>
  <c r="C229" i="4"/>
  <c r="C229" i="13" s="1"/>
  <c r="D153" i="4"/>
  <c r="D153" i="13" s="1"/>
  <c r="C116" i="4"/>
  <c r="C116" i="13" s="1"/>
  <c r="C117" i="4"/>
  <c r="C117" i="13" s="1"/>
  <c r="D92" i="4"/>
  <c r="D92" i="13" s="1"/>
  <c r="D253" i="4"/>
  <c r="D253" i="13" s="1"/>
  <c r="E160" i="4"/>
  <c r="E160" i="13" s="1"/>
  <c r="C131" i="4"/>
  <c r="C131" i="13" s="1"/>
  <c r="E175" i="4"/>
  <c r="E175" i="13" s="1"/>
  <c r="E113" i="4"/>
  <c r="E113" i="13" s="1"/>
  <c r="E47" i="4"/>
  <c r="E47" i="13" s="1"/>
  <c r="D167" i="4"/>
  <c r="D167" i="13" s="1"/>
  <c r="D39" i="4"/>
  <c r="D39" i="13" s="1"/>
  <c r="C266" i="4"/>
  <c r="C266" i="13" s="1"/>
  <c r="E162" i="4"/>
  <c r="E162" i="13" s="1"/>
  <c r="D56" i="4"/>
  <c r="D56" i="13" s="1"/>
  <c r="C136" i="4"/>
  <c r="C136" i="13" s="1"/>
  <c r="C247" i="4"/>
  <c r="C247" i="13" s="1"/>
  <c r="C17" i="4"/>
  <c r="C17" i="13" s="1"/>
  <c r="D221" i="4"/>
  <c r="D221" i="13" s="1"/>
  <c r="D177" i="4"/>
  <c r="D177" i="13" s="1"/>
  <c r="E182" i="4"/>
  <c r="E182" i="13" s="1"/>
  <c r="E54" i="4"/>
  <c r="E54" i="13" s="1"/>
  <c r="E232" i="4"/>
  <c r="E232" i="13" s="1"/>
  <c r="C144" i="4"/>
  <c r="C144" i="13" s="1"/>
  <c r="E255" i="4"/>
  <c r="E255" i="13" s="1"/>
  <c r="C165" i="4"/>
  <c r="C165" i="13" s="1"/>
  <c r="E186" i="4"/>
  <c r="E186" i="13" s="1"/>
  <c r="C53" i="4"/>
  <c r="C53" i="13" s="1"/>
  <c r="E194" i="4"/>
  <c r="E194" i="13" s="1"/>
  <c r="E140" i="4"/>
  <c r="E140" i="13" s="1"/>
  <c r="E258" i="4"/>
  <c r="E258" i="13" s="1"/>
  <c r="C200" i="4"/>
  <c r="C200" i="13" s="1"/>
  <c r="D248" i="4"/>
  <c r="D248" i="13" s="1"/>
  <c r="E147" i="4"/>
  <c r="E147" i="13" s="1"/>
  <c r="E185" i="4"/>
  <c r="E185" i="13" s="1"/>
  <c r="C86" i="4"/>
  <c r="C86" i="13" s="1"/>
  <c r="C173" i="4"/>
  <c r="C173" i="13" s="1"/>
  <c r="E208" i="4"/>
  <c r="E208" i="13" s="1"/>
  <c r="C100" i="4"/>
  <c r="C100" i="13" s="1"/>
  <c r="E190" i="4"/>
  <c r="E190" i="13" s="1"/>
  <c r="C240" i="4"/>
  <c r="C240" i="13" s="1"/>
  <c r="D79" i="4"/>
  <c r="D79" i="13" s="1"/>
  <c r="C203" i="4"/>
  <c r="C203" i="13" s="1"/>
  <c r="E33" i="4"/>
  <c r="E33" i="13" s="1"/>
  <c r="C252" i="4"/>
  <c r="C252" i="13" s="1"/>
  <c r="D228" i="4"/>
  <c r="D228" i="13" s="1"/>
  <c r="C112" i="4"/>
  <c r="C112" i="13" s="1"/>
  <c r="D274" i="4"/>
  <c r="D274" i="13" s="1"/>
  <c r="E63" i="4"/>
  <c r="E63" i="13" s="1"/>
  <c r="C137" i="4"/>
  <c r="C137" i="13" s="1"/>
  <c r="C81" i="4"/>
  <c r="C81" i="13" s="1"/>
  <c r="D260" i="4"/>
  <c r="D260" i="13" s="1"/>
  <c r="E101" i="4"/>
  <c r="E101" i="13" s="1"/>
  <c r="E242" i="4"/>
  <c r="E242" i="13" s="1"/>
  <c r="C70" i="4"/>
  <c r="C70" i="13" s="1"/>
  <c r="C108" i="4"/>
  <c r="C108" i="13" s="1"/>
  <c r="D82" i="4"/>
  <c r="D82" i="13" s="1"/>
  <c r="C272" i="4"/>
  <c r="C272" i="13" s="1"/>
  <c r="E75" i="4"/>
  <c r="E75" i="13" s="1"/>
  <c r="C69" i="4"/>
  <c r="C69" i="13" s="1"/>
  <c r="E181" i="4"/>
  <c r="E181" i="13" s="1"/>
  <c r="D130" i="4"/>
  <c r="D130" i="13" s="1"/>
  <c r="D65" i="4"/>
  <c r="D65" i="13" s="1"/>
  <c r="C264" i="4"/>
  <c r="C264" i="13" s="1"/>
  <c r="D44" i="4"/>
  <c r="D44" i="13" s="1"/>
  <c r="E142" i="4"/>
  <c r="E142" i="13" s="1"/>
  <c r="D84" i="4"/>
  <c r="D84" i="13" s="1"/>
  <c r="E206" i="4"/>
  <c r="E206" i="13" s="1"/>
  <c r="D257" i="4"/>
  <c r="D257" i="13" s="1"/>
  <c r="E216" i="4"/>
  <c r="E216" i="13" s="1"/>
  <c r="E195" i="4"/>
  <c r="E195" i="13" s="1"/>
  <c r="D195" i="4"/>
  <c r="D195" i="13" s="1"/>
  <c r="C195" i="4"/>
  <c r="C195" i="13" s="1"/>
  <c r="E31" i="4"/>
  <c r="E31" i="13" s="1"/>
  <c r="C237" i="4"/>
  <c r="C237" i="13" s="1"/>
  <c r="D263" i="4"/>
  <c r="D263" i="13" s="1"/>
  <c r="D216" i="4"/>
  <c r="D216" i="13" s="1"/>
  <c r="D160" i="4"/>
  <c r="D160" i="13" s="1"/>
  <c r="E35" i="4"/>
  <c r="E35" i="13" s="1"/>
  <c r="D67" i="4"/>
  <c r="D67" i="13" s="1"/>
  <c r="D175" i="4"/>
  <c r="D175" i="13" s="1"/>
  <c r="D113" i="4"/>
  <c r="D113" i="13" s="1"/>
  <c r="C241" i="4"/>
  <c r="C241" i="13" s="1"/>
  <c r="D149" i="4"/>
  <c r="D149" i="13" s="1"/>
  <c r="C162" i="4"/>
  <c r="C162" i="13" s="1"/>
  <c r="E28" i="4"/>
  <c r="E28" i="13" s="1"/>
  <c r="E247" i="4"/>
  <c r="E247" i="13" s="1"/>
  <c r="D17" i="4"/>
  <c r="D17" i="13" s="1"/>
  <c r="E271" i="4"/>
  <c r="E271" i="13" s="1"/>
  <c r="D232" i="4"/>
  <c r="D232" i="13" s="1"/>
  <c r="E144" i="4"/>
  <c r="E144" i="13" s="1"/>
  <c r="D156" i="4"/>
  <c r="D156" i="13" s="1"/>
  <c r="D45" i="4"/>
  <c r="D45" i="13" s="1"/>
  <c r="D165" i="4"/>
  <c r="D165" i="13" s="1"/>
  <c r="C227" i="4"/>
  <c r="C227" i="13" s="1"/>
  <c r="D145" i="4"/>
  <c r="D145" i="13" s="1"/>
  <c r="D53" i="4"/>
  <c r="D53" i="13" s="1"/>
  <c r="C140" i="4"/>
  <c r="C140" i="13" s="1"/>
  <c r="E168" i="4"/>
  <c r="E168" i="13" s="1"/>
  <c r="D76" i="4"/>
  <c r="D76" i="13" s="1"/>
  <c r="E103" i="4"/>
  <c r="E103" i="13" s="1"/>
  <c r="E86" i="4"/>
  <c r="E86" i="13" s="1"/>
  <c r="C244" i="4"/>
  <c r="C244" i="13" s="1"/>
  <c r="C206" i="4"/>
  <c r="C206" i="13" s="1"/>
  <c r="C220" i="4"/>
  <c r="C220" i="13" s="1"/>
  <c r="D100" i="4"/>
  <c r="D100" i="13" s="1"/>
  <c r="D240" i="4"/>
  <c r="D240" i="13" s="1"/>
  <c r="C59" i="4"/>
  <c r="C59" i="13" s="1"/>
  <c r="E79" i="4"/>
  <c r="E79" i="13" s="1"/>
  <c r="C115" i="4"/>
  <c r="C115" i="13" s="1"/>
  <c r="C228" i="4"/>
  <c r="C228" i="13" s="1"/>
  <c r="E222" i="4"/>
  <c r="E222" i="13" s="1"/>
  <c r="D27" i="4"/>
  <c r="D27" i="13" s="1"/>
  <c r="D63" i="4"/>
  <c r="D63" i="13" s="1"/>
  <c r="D81" i="4"/>
  <c r="D81" i="13" s="1"/>
  <c r="E83" i="4"/>
  <c r="E83" i="13" s="1"/>
  <c r="E1231" i="13" s="1"/>
  <c r="C101" i="4"/>
  <c r="C101" i="13" s="1"/>
  <c r="C242" i="4"/>
  <c r="C242" i="13" s="1"/>
  <c r="E108" i="4"/>
  <c r="E108" i="13" s="1"/>
  <c r="C82" i="4"/>
  <c r="C82" i="13" s="1"/>
  <c r="C166" i="4"/>
  <c r="C166" i="13" s="1"/>
  <c r="D75" i="4"/>
  <c r="D75" i="13" s="1"/>
  <c r="E120" i="4"/>
  <c r="E120" i="13" s="1"/>
  <c r="D49" i="4"/>
  <c r="D49" i="13" s="1"/>
  <c r="D40" i="4"/>
  <c r="D40" i="13" s="1"/>
  <c r="C157" i="4"/>
  <c r="C157" i="13" s="1"/>
  <c r="C199" i="4"/>
  <c r="C199" i="13" s="1"/>
  <c r="E138" i="4"/>
  <c r="E138" i="13" s="1"/>
  <c r="C92" i="4"/>
  <c r="C92" i="13" s="1"/>
  <c r="E102" i="4"/>
  <c r="E102" i="13" s="1"/>
  <c r="E180" i="4"/>
  <c r="E180" i="13" s="1"/>
  <c r="D204" i="4"/>
  <c r="D204" i="13" s="1"/>
  <c r="C129" i="4"/>
  <c r="C129" i="13" s="1"/>
  <c r="D171" i="4"/>
  <c r="D171" i="13" s="1"/>
  <c r="C97" i="4"/>
  <c r="C97" i="13" s="1"/>
  <c r="D54" i="4"/>
  <c r="D54" i="13" s="1"/>
  <c r="C179" i="4"/>
  <c r="C179" i="13" s="1"/>
  <c r="C263" i="4"/>
  <c r="C263" i="13" s="1"/>
  <c r="E89" i="4"/>
  <c r="E89" i="13" s="1"/>
  <c r="D212" i="4"/>
  <c r="D212" i="13" s="1"/>
  <c r="E123" i="4"/>
  <c r="E123" i="13" s="1"/>
  <c r="D243" i="4"/>
  <c r="D243" i="13" s="1"/>
  <c r="E67" i="4"/>
  <c r="E67" i="13" s="1"/>
  <c r="D241" i="4"/>
  <c r="D241" i="13" s="1"/>
  <c r="C149" i="4"/>
  <c r="C149" i="13" s="1"/>
  <c r="C64" i="4"/>
  <c r="C64" i="13" s="1"/>
  <c r="C66" i="4"/>
  <c r="C66" i="13" s="1"/>
  <c r="D28" i="4"/>
  <c r="D28" i="13" s="1"/>
  <c r="C110" i="4"/>
  <c r="C110" i="13" s="1"/>
  <c r="C77" i="4"/>
  <c r="C77" i="13" s="1"/>
  <c r="D271" i="4"/>
  <c r="D271" i="13" s="1"/>
  <c r="C102" i="4"/>
  <c r="C102" i="13" s="1"/>
  <c r="E20" i="4"/>
  <c r="E20" i="13" s="1"/>
  <c r="D31" i="4"/>
  <c r="D31" i="13" s="1"/>
  <c r="C171" i="4"/>
  <c r="C171" i="13" s="1"/>
  <c r="D97" i="4"/>
  <c r="D97" i="13" s="1"/>
  <c r="C60" i="4"/>
  <c r="C60" i="13" s="1"/>
  <c r="E90" i="4"/>
  <c r="E90" i="13" s="1"/>
  <c r="C156" i="4"/>
  <c r="C156" i="13" s="1"/>
  <c r="C45" i="4"/>
  <c r="C45" i="13" s="1"/>
  <c r="D227" i="4"/>
  <c r="D227" i="13" s="1"/>
  <c r="C145" i="4"/>
  <c r="C145" i="13" s="1"/>
  <c r="D121" i="4"/>
  <c r="D121" i="13" s="1"/>
  <c r="D72" i="4"/>
  <c r="D72" i="13" s="1"/>
  <c r="C170" i="4"/>
  <c r="C170" i="13" s="1"/>
  <c r="C48" i="4"/>
  <c r="C48" i="13" s="1"/>
  <c r="C168" i="4"/>
  <c r="C168" i="13" s="1"/>
  <c r="C76" i="4"/>
  <c r="C76" i="13" s="1"/>
  <c r="E73" i="4"/>
  <c r="E73" i="13" s="1"/>
  <c r="D103" i="4"/>
  <c r="D103" i="13" s="1"/>
  <c r="C273" i="4"/>
  <c r="C273" i="13" s="1"/>
  <c r="D244" i="4"/>
  <c r="D244" i="13" s="1"/>
  <c r="E37" i="4"/>
  <c r="E37" i="13" s="1"/>
  <c r="E275" i="4"/>
  <c r="E275" i="13" s="1"/>
  <c r="D220" i="4"/>
  <c r="D220" i="13" s="1"/>
  <c r="D74" i="4"/>
  <c r="D74" i="13" s="1"/>
  <c r="E172" i="4"/>
  <c r="E172" i="13" s="1"/>
  <c r="D254" i="4"/>
  <c r="D254" i="13" s="1"/>
  <c r="D59" i="4"/>
  <c r="D59" i="13" s="1"/>
  <c r="E55" i="4"/>
  <c r="E55" i="13" s="1"/>
  <c r="E229" i="4"/>
  <c r="E229" i="13" s="1"/>
  <c r="C104" i="4"/>
  <c r="C104" i="13" s="1"/>
  <c r="D42" i="4"/>
  <c r="D42" i="13" s="1"/>
  <c r="D80" i="4"/>
  <c r="D80" i="13" s="1"/>
  <c r="D99" i="4"/>
  <c r="D99" i="13" s="1"/>
  <c r="C222" i="4"/>
  <c r="C222" i="13" s="1"/>
  <c r="D132" i="4"/>
  <c r="D132" i="13" s="1"/>
  <c r="C27" i="4"/>
  <c r="C27" i="13" s="1"/>
  <c r="D233" i="4"/>
  <c r="D233" i="13" s="1"/>
  <c r="E201" i="4"/>
  <c r="E201" i="13" s="1"/>
  <c r="D83" i="4"/>
  <c r="D83" i="13" s="1"/>
  <c r="D1231" i="13" s="1"/>
  <c r="D161" i="4"/>
  <c r="D161" i="13" s="1"/>
  <c r="E16" i="4"/>
  <c r="E16" i="13" s="1"/>
  <c r="E84" i="4"/>
  <c r="E84" i="13" s="1"/>
  <c r="E127" i="4"/>
  <c r="E127" i="13" s="1"/>
  <c r="E249" i="4"/>
  <c r="E249" i="13" s="1"/>
  <c r="D166" i="4"/>
  <c r="D166" i="13" s="1"/>
  <c r="E29" i="4"/>
  <c r="E29" i="13" s="1"/>
  <c r="C189" i="4"/>
  <c r="C189" i="13" s="1"/>
  <c r="D120" i="4"/>
  <c r="D120" i="13" s="1"/>
  <c r="C40" i="4"/>
  <c r="C40" i="13" s="1"/>
  <c r="D15" i="4"/>
  <c r="D15" i="13" s="1"/>
  <c r="E274" i="4"/>
  <c r="E274" i="13" s="1"/>
  <c r="E163" i="4"/>
  <c r="E163" i="13" s="1"/>
  <c r="C253" i="4"/>
  <c r="C253" i="13" s="1"/>
  <c r="D190" i="4"/>
  <c r="D190" i="13" s="1"/>
  <c r="E230" i="4"/>
  <c r="E230" i="13" s="1"/>
  <c r="E202" i="4"/>
  <c r="E202" i="13" s="1"/>
  <c r="C14" i="4"/>
  <c r="C14" i="13" s="1"/>
  <c r="E223" i="4"/>
  <c r="E223" i="13" s="1"/>
  <c r="D179" i="4"/>
  <c r="D179" i="13" s="1"/>
  <c r="D32" i="4"/>
  <c r="D32" i="13" s="1"/>
  <c r="E212" i="4"/>
  <c r="E212" i="13" s="1"/>
  <c r="D123" i="4"/>
  <c r="D123" i="13" s="1"/>
  <c r="E243" i="4"/>
  <c r="E243" i="13" s="1"/>
  <c r="E116" i="4"/>
  <c r="E116" i="13" s="1"/>
  <c r="C251" i="4"/>
  <c r="C251" i="13" s="1"/>
  <c r="C65" i="4"/>
  <c r="C65" i="13" s="1"/>
  <c r="D64" i="4"/>
  <c r="D64" i="13" s="1"/>
  <c r="E66" i="4"/>
  <c r="E66" i="13" s="1"/>
  <c r="E105" i="4"/>
  <c r="E105" i="13" s="1"/>
  <c r="D110" i="4"/>
  <c r="D110" i="13" s="1"/>
  <c r="D77" i="4"/>
  <c r="D77" i="13" s="1"/>
  <c r="D213" i="4"/>
  <c r="D213" i="13" s="1"/>
  <c r="C159" i="4"/>
  <c r="C159" i="13" s="1"/>
  <c r="D102" i="4"/>
  <c r="D102" i="13" s="1"/>
  <c r="C20" i="4"/>
  <c r="C20" i="13" s="1"/>
  <c r="C31" i="4"/>
  <c r="C31" i="13" s="1"/>
  <c r="C21" i="4"/>
  <c r="C21" i="13" s="1"/>
  <c r="E97" i="4"/>
  <c r="E97" i="13" s="1"/>
  <c r="E60" i="4"/>
  <c r="E60" i="13" s="1"/>
  <c r="C90" i="4"/>
  <c r="C90" i="13" s="1"/>
  <c r="E250" i="4"/>
  <c r="E250" i="13" s="1"/>
  <c r="E264" i="4"/>
  <c r="E264" i="13" s="1"/>
  <c r="C163" i="4"/>
  <c r="C163" i="13" s="1"/>
  <c r="C94" i="4"/>
  <c r="C94" i="13" s="1"/>
  <c r="E121" i="4"/>
  <c r="E121" i="13" s="1"/>
  <c r="C72" i="4"/>
  <c r="C72" i="13" s="1"/>
  <c r="D267" i="4"/>
  <c r="D267" i="13" s="1"/>
  <c r="E170" i="4"/>
  <c r="E170" i="13" s="1"/>
  <c r="C91" i="4"/>
  <c r="C91" i="13" s="1"/>
  <c r="E48" i="4"/>
  <c r="E48" i="13" s="1"/>
  <c r="E158" i="4"/>
  <c r="E158" i="13" s="1"/>
  <c r="D259" i="4"/>
  <c r="D259" i="13" s="1"/>
  <c r="C23" i="4"/>
  <c r="C23" i="13" s="1"/>
  <c r="C275" i="4"/>
  <c r="C275" i="13" s="1"/>
  <c r="E74" i="4"/>
  <c r="E74" i="13" s="1"/>
  <c r="C172" i="4"/>
  <c r="C172" i="13" s="1"/>
  <c r="E254" i="4"/>
  <c r="E254" i="13" s="1"/>
  <c r="D197" i="4"/>
  <c r="D197" i="13" s="1"/>
  <c r="D229" i="4"/>
  <c r="D229" i="13" s="1"/>
  <c r="C223" i="4"/>
  <c r="C223" i="13" s="1"/>
  <c r="D104" i="4"/>
  <c r="D104" i="13" s="1"/>
  <c r="E42" i="4"/>
  <c r="E42" i="13" s="1"/>
  <c r="C44" i="4"/>
  <c r="C44" i="13" s="1"/>
  <c r="E132" i="4"/>
  <c r="E132" i="13" s="1"/>
  <c r="E96" i="4"/>
  <c r="E96" i="13" s="1"/>
  <c r="D183" i="4"/>
  <c r="D183" i="13" s="1"/>
  <c r="E233" i="4"/>
  <c r="E233" i="13" s="1"/>
  <c r="D201" i="4"/>
  <c r="D201" i="13" s="1"/>
  <c r="D43" i="4"/>
  <c r="D43" i="13" s="1"/>
  <c r="C84" i="4"/>
  <c r="C84" i="13" s="1"/>
  <c r="C127" i="4"/>
  <c r="C127" i="13" s="1"/>
  <c r="C57" i="4"/>
  <c r="C57" i="13" s="1"/>
  <c r="C139" i="4"/>
  <c r="C139" i="13" s="1"/>
  <c r="E15" i="4"/>
  <c r="E15" i="13" s="1"/>
  <c r="A12" i="4" l="1"/>
  <c r="A12" i="13" l="1"/>
  <c r="A299" i="13" s="1"/>
  <c r="A12" i="17"/>
  <c r="A299" i="17" s="1"/>
  <c r="A586" i="17" s="1"/>
  <c r="A873" i="17" s="1"/>
  <c r="A1160" i="17" s="1"/>
  <c r="A1160" i="13"/>
  <c r="A586" i="13" l="1"/>
  <c r="A873" i="13" s="1"/>
  <c r="D277" i="5" l="1"/>
  <c r="F277" i="5"/>
  <c r="G277" i="5"/>
  <c r="E277" i="5"/>
  <c r="H277" i="5"/>
  <c r="D12" i="4" l="1"/>
  <c r="C12" i="4"/>
  <c r="C277" i="5"/>
  <c r="E12" i="4"/>
  <c r="E12" i="13" l="1"/>
  <c r="E12" i="15"/>
  <c r="E293" i="4"/>
  <c r="E294" i="4" s="1"/>
  <c r="E74" i="18"/>
  <c r="E75" i="9"/>
  <c r="E75" i="18"/>
  <c r="E74" i="9"/>
  <c r="E56" i="9"/>
  <c r="E52" i="9"/>
  <c r="E61" i="18"/>
  <c r="E60" i="18"/>
  <c r="E70" i="18"/>
  <c r="E59" i="9"/>
  <c r="E62" i="9"/>
  <c r="E65" i="9"/>
  <c r="E53" i="18"/>
  <c r="E67" i="9"/>
  <c r="E64" i="18"/>
  <c r="E68" i="18"/>
  <c r="E58" i="9"/>
  <c r="E57" i="18"/>
  <c r="E48" i="9"/>
  <c r="E53" i="9"/>
  <c r="E55" i="9"/>
  <c r="E66" i="18"/>
  <c r="E51" i="18"/>
  <c r="E64" i="9"/>
  <c r="E62" i="18"/>
  <c r="E63" i="18"/>
  <c r="E54" i="9"/>
  <c r="E73" i="9"/>
  <c r="E71" i="18"/>
  <c r="E69" i="9"/>
  <c r="E50" i="9"/>
  <c r="E47" i="18"/>
  <c r="E61" i="9"/>
  <c r="E67" i="18"/>
  <c r="E68" i="9"/>
  <c r="E63" i="9"/>
  <c r="E54" i="18"/>
  <c r="E48" i="18"/>
  <c r="E50" i="18"/>
  <c r="E51" i="9"/>
  <c r="E49" i="9"/>
  <c r="E72" i="18"/>
  <c r="E65" i="18"/>
  <c r="E52" i="18"/>
  <c r="E47" i="9"/>
  <c r="E70" i="9"/>
  <c r="E59" i="18"/>
  <c r="E73" i="18"/>
  <c r="E57" i="9"/>
  <c r="E56" i="18"/>
  <c r="E66" i="9"/>
  <c r="E72" i="9"/>
  <c r="E58" i="18"/>
  <c r="E69" i="18"/>
  <c r="E55" i="18"/>
  <c r="E60" i="9"/>
  <c r="E49" i="18"/>
  <c r="E71" i="9"/>
  <c r="C12" i="13"/>
  <c r="C293" i="4"/>
  <c r="C294" i="4" s="1"/>
  <c r="C12" i="15"/>
  <c r="C74" i="18"/>
  <c r="C75" i="18"/>
  <c r="C74" i="9"/>
  <c r="C75" i="9"/>
  <c r="C48" i="9"/>
  <c r="C50" i="18"/>
  <c r="C47" i="18"/>
  <c r="C67" i="18"/>
  <c r="C64" i="18"/>
  <c r="C68" i="18"/>
  <c r="C63" i="9"/>
  <c r="C58" i="18"/>
  <c r="C57" i="9"/>
  <c r="C48" i="18"/>
  <c r="C50" i="9"/>
  <c r="C47" i="9"/>
  <c r="C70" i="9"/>
  <c r="C63" i="18"/>
  <c r="C69" i="9"/>
  <c r="C70" i="18"/>
  <c r="C72" i="9"/>
  <c r="C68" i="9"/>
  <c r="C58" i="9"/>
  <c r="C55" i="9"/>
  <c r="C66" i="18"/>
  <c r="C64" i="9"/>
  <c r="C72" i="18"/>
  <c r="C73" i="18"/>
  <c r="C56" i="9"/>
  <c r="C73" i="9"/>
  <c r="C71" i="18"/>
  <c r="C56" i="18"/>
  <c r="C60" i="18"/>
  <c r="C51" i="18"/>
  <c r="C49" i="18"/>
  <c r="C65" i="9"/>
  <c r="C53" i="9"/>
  <c r="C69" i="18"/>
  <c r="C55" i="18"/>
  <c r="C52" i="18"/>
  <c r="C61" i="18"/>
  <c r="C60" i="9"/>
  <c r="C67" i="9"/>
  <c r="C59" i="9"/>
  <c r="C51" i="9"/>
  <c r="C62" i="18"/>
  <c r="C49" i="9"/>
  <c r="C54" i="18"/>
  <c r="C71" i="9"/>
  <c r="C53" i="18"/>
  <c r="C52" i="9"/>
  <c r="C61" i="9"/>
  <c r="C66" i="9"/>
  <c r="C59" i="18"/>
  <c r="C62" i="9"/>
  <c r="C65" i="18"/>
  <c r="C54" i="9"/>
  <c r="C57" i="18"/>
  <c r="D293" i="4"/>
  <c r="D294" i="4" s="1"/>
  <c r="D12" i="15"/>
  <c r="D12" i="13"/>
  <c r="D75" i="9"/>
  <c r="D75" i="18"/>
  <c r="D74" i="9"/>
  <c r="D74" i="18"/>
  <c r="D53" i="9"/>
  <c r="D55" i="9"/>
  <c r="D49" i="18"/>
  <c r="D73" i="9"/>
  <c r="D56" i="9"/>
  <c r="D55" i="18"/>
  <c r="D52" i="9"/>
  <c r="D61" i="18"/>
  <c r="D60" i="18"/>
  <c r="D59" i="18"/>
  <c r="D62" i="18"/>
  <c r="D49" i="9"/>
  <c r="D65" i="9"/>
  <c r="D73" i="18"/>
  <c r="D50" i="9"/>
  <c r="D47" i="18"/>
  <c r="D61" i="9"/>
  <c r="D67" i="18"/>
  <c r="D48" i="9"/>
  <c r="D53" i="18"/>
  <c r="D70" i="18"/>
  <c r="D51" i="9"/>
  <c r="D62" i="9"/>
  <c r="D58" i="18"/>
  <c r="D71" i="18"/>
  <c r="D69" i="18"/>
  <c r="D52" i="18"/>
  <c r="D47" i="9"/>
  <c r="D60" i="9"/>
  <c r="D66" i="18"/>
  <c r="D70" i="9"/>
  <c r="D59" i="9"/>
  <c r="D64" i="18"/>
  <c r="D68" i="9"/>
  <c r="D54" i="18"/>
  <c r="D57" i="18"/>
  <c r="D48" i="18"/>
  <c r="D69" i="9"/>
  <c r="D50" i="18"/>
  <c r="D66" i="9"/>
  <c r="D64" i="9"/>
  <c r="D72" i="18"/>
  <c r="D68" i="18"/>
  <c r="D54" i="9"/>
  <c r="D71" i="9"/>
  <c r="D63" i="9"/>
  <c r="D65" i="18"/>
  <c r="D57" i="9"/>
  <c r="D56" i="18"/>
  <c r="D67" i="9"/>
  <c r="D51" i="18"/>
  <c r="D72" i="9"/>
  <c r="D63" i="18"/>
  <c r="D58" i="9"/>
  <c r="C76" i="9" l="1"/>
  <c r="C12" i="16"/>
  <c r="C18" i="15"/>
  <c r="E76" i="9"/>
  <c r="C76" i="18"/>
  <c r="C15" i="17"/>
  <c r="C154" i="17"/>
  <c r="C173" i="17"/>
  <c r="C93" i="17"/>
  <c r="C197" i="17"/>
  <c r="C152" i="17"/>
  <c r="C198" i="17"/>
  <c r="C273" i="17"/>
  <c r="C138" i="17"/>
  <c r="C189" i="17"/>
  <c r="C187" i="17"/>
  <c r="C102" i="17"/>
  <c r="C225" i="17"/>
  <c r="C240" i="17"/>
  <c r="C162" i="17"/>
  <c r="C169" i="17"/>
  <c r="C103" i="17"/>
  <c r="C249" i="17"/>
  <c r="C87" i="17"/>
  <c r="C194" i="17"/>
  <c r="C150" i="17"/>
  <c r="C238" i="17"/>
  <c r="C251" i="17"/>
  <c r="C89" i="17"/>
  <c r="C178" i="17"/>
  <c r="C80" i="17"/>
  <c r="C208" i="17"/>
  <c r="C82" i="17"/>
  <c r="C85" i="17"/>
  <c r="C260" i="17"/>
  <c r="C268" i="17"/>
  <c r="C31" i="17"/>
  <c r="C104" i="17"/>
  <c r="C133" i="17"/>
  <c r="C135" i="17"/>
  <c r="C149" i="17"/>
  <c r="C207" i="17"/>
  <c r="C28" i="17"/>
  <c r="C32" i="17"/>
  <c r="C23" i="17"/>
  <c r="C166" i="17"/>
  <c r="C109" i="17"/>
  <c r="C254" i="17"/>
  <c r="C233" i="17"/>
  <c r="C19" i="17"/>
  <c r="C218" i="17"/>
  <c r="C157" i="17"/>
  <c r="C199" i="17"/>
  <c r="C185" i="17"/>
  <c r="C118" i="17"/>
  <c r="C55" i="17"/>
  <c r="C145" i="17"/>
  <c r="C95" i="17"/>
  <c r="C231" i="17"/>
  <c r="C124" i="17"/>
  <c r="C117" i="17"/>
  <c r="C179" i="17"/>
  <c r="C175" i="17"/>
  <c r="C247" i="17"/>
  <c r="C107" i="17"/>
  <c r="C155" i="17"/>
  <c r="C45" i="17"/>
  <c r="C60" i="17"/>
  <c r="C50" i="17"/>
  <c r="C250" i="17"/>
  <c r="C88" i="17"/>
  <c r="C224" i="17"/>
  <c r="C261" i="17"/>
  <c r="C59" i="17"/>
  <c r="C165" i="17"/>
  <c r="C64" i="17"/>
  <c r="C263" i="17"/>
  <c r="C148" i="17"/>
  <c r="C54" i="17"/>
  <c r="C99" i="17"/>
  <c r="C92" i="17"/>
  <c r="C246" i="17"/>
  <c r="C115" i="17"/>
  <c r="C17" i="17"/>
  <c r="C257" i="17"/>
  <c r="C79" i="17"/>
  <c r="C123" i="17"/>
  <c r="C131" i="17"/>
  <c r="C244" i="17"/>
  <c r="C265" i="17"/>
  <c r="C130" i="17"/>
  <c r="C46" i="17"/>
  <c r="C49" i="17"/>
  <c r="C276" i="17"/>
  <c r="C20" i="17"/>
  <c r="C106" i="17"/>
  <c r="C94" i="17"/>
  <c r="C128" i="17"/>
  <c r="C266" i="17"/>
  <c r="C120" i="17"/>
  <c r="C76" i="17"/>
  <c r="C21" i="17"/>
  <c r="C56" i="17"/>
  <c r="C24" i="17"/>
  <c r="C262" i="17"/>
  <c r="C22" i="17"/>
  <c r="C139" i="17"/>
  <c r="C220" i="17"/>
  <c r="C42" i="17"/>
  <c r="C86" i="17"/>
  <c r="C232" i="17"/>
  <c r="C75" i="17"/>
  <c r="C69" i="17"/>
  <c r="C13" i="17"/>
  <c r="C144" i="17"/>
  <c r="C236" i="17"/>
  <c r="C159" i="17"/>
  <c r="C228" i="17"/>
  <c r="C58" i="17"/>
  <c r="C264" i="17"/>
  <c r="C161" i="17"/>
  <c r="C44" i="17"/>
  <c r="C258" i="17"/>
  <c r="C127" i="17"/>
  <c r="C168" i="17"/>
  <c r="C101" i="17"/>
  <c r="C132" i="17"/>
  <c r="C267" i="17"/>
  <c r="C53" i="17"/>
  <c r="C134" i="17"/>
  <c r="C12" i="17"/>
  <c r="C141" i="17"/>
  <c r="C108" i="17"/>
  <c r="C100" i="17"/>
  <c r="C212" i="17"/>
  <c r="C68" i="17"/>
  <c r="C34" i="17"/>
  <c r="C215" i="17"/>
  <c r="C65" i="17"/>
  <c r="C191" i="17"/>
  <c r="C38" i="17"/>
  <c r="C202" i="17"/>
  <c r="C116" i="17"/>
  <c r="C190" i="17"/>
  <c r="C241" i="17"/>
  <c r="C70" i="17"/>
  <c r="C205" i="17"/>
  <c r="C146" i="17"/>
  <c r="C25" i="17"/>
  <c r="C39" i="17"/>
  <c r="C188" i="17"/>
  <c r="C229" i="17"/>
  <c r="C235" i="17"/>
  <c r="C110" i="17"/>
  <c r="C293" i="13"/>
  <c r="C43" i="17"/>
  <c r="C151" i="17"/>
  <c r="C66" i="17"/>
  <c r="C183" i="17"/>
  <c r="C153" i="17"/>
  <c r="C270" i="17"/>
  <c r="C271" i="17"/>
  <c r="C112" i="17"/>
  <c r="C234" i="17"/>
  <c r="C206" i="17"/>
  <c r="C83" i="17"/>
  <c r="C256" i="17"/>
  <c r="C26" i="17"/>
  <c r="C182" i="17"/>
  <c r="C201" i="17"/>
  <c r="C90" i="17"/>
  <c r="C91" i="17"/>
  <c r="C63" i="17"/>
  <c r="C71" i="17"/>
  <c r="C81" i="17"/>
  <c r="C147" i="17"/>
  <c r="C29" i="17"/>
  <c r="C255" i="17"/>
  <c r="C35" i="17"/>
  <c r="C33" i="17"/>
  <c r="C204" i="17"/>
  <c r="C180" i="17"/>
  <c r="C143" i="17"/>
  <c r="C171" i="17"/>
  <c r="C122" i="17"/>
  <c r="C77" i="17"/>
  <c r="C211" i="17"/>
  <c r="C214" i="17"/>
  <c r="C137" i="17"/>
  <c r="C61" i="17"/>
  <c r="C51" i="17"/>
  <c r="C222" i="17"/>
  <c r="C253" i="17"/>
  <c r="C156" i="17"/>
  <c r="C114" i="17"/>
  <c r="C196" i="17"/>
  <c r="C67" i="17"/>
  <c r="C119" i="17"/>
  <c r="C18" i="17"/>
  <c r="C176" i="17"/>
  <c r="C113" i="17"/>
  <c r="C48" i="17"/>
  <c r="C96" i="17"/>
  <c r="C167" i="17"/>
  <c r="C126" i="17"/>
  <c r="C275" i="17"/>
  <c r="C72" i="17"/>
  <c r="C177" i="17"/>
  <c r="C160" i="17"/>
  <c r="C203" i="17"/>
  <c r="C62" i="17"/>
  <c r="C98" i="17"/>
  <c r="C129" i="17"/>
  <c r="C40" i="17"/>
  <c r="C259" i="17"/>
  <c r="C272" i="17"/>
  <c r="C142" i="17"/>
  <c r="C274" i="17"/>
  <c r="C209" i="17"/>
  <c r="C57" i="17"/>
  <c r="C84" i="17"/>
  <c r="C172" i="17"/>
  <c r="C121" i="17"/>
  <c r="C73" i="17"/>
  <c r="C213" i="17"/>
  <c r="C27" i="17"/>
  <c r="C200" i="17"/>
  <c r="C226" i="17"/>
  <c r="C37" i="17"/>
  <c r="C210" i="17"/>
  <c r="C243" i="17"/>
  <c r="C125" i="17"/>
  <c r="C217" i="17"/>
  <c r="C111" i="17"/>
  <c r="C219" i="17"/>
  <c r="C193" i="17"/>
  <c r="C245" i="17"/>
  <c r="C216" i="17"/>
  <c r="C192" i="17"/>
  <c r="C41" i="17"/>
  <c r="C136" i="17"/>
  <c r="C140" i="17"/>
  <c r="C74" i="17"/>
  <c r="C223" i="17"/>
  <c r="C230" i="17"/>
  <c r="C14" i="17"/>
  <c r="C105" i="17"/>
  <c r="C170" i="17"/>
  <c r="C158" i="17"/>
  <c r="C164" i="17"/>
  <c r="C195" i="17"/>
  <c r="C184" i="17"/>
  <c r="C248" i="17"/>
  <c r="C30" i="17"/>
  <c r="C97" i="17"/>
  <c r="C16" i="17"/>
  <c r="C174" i="17"/>
  <c r="C239" i="17"/>
  <c r="C52" i="17"/>
  <c r="C269" i="17"/>
  <c r="C242" i="17"/>
  <c r="C221" i="17"/>
  <c r="C237" i="17"/>
  <c r="C36" i="17"/>
  <c r="C181" i="17"/>
  <c r="C227" i="17"/>
  <c r="C163" i="17"/>
  <c r="C252" i="17"/>
  <c r="C78" i="17"/>
  <c r="C47" i="17"/>
  <c r="C186" i="17"/>
  <c r="D76" i="9"/>
  <c r="D98" i="17"/>
  <c r="D276" i="17"/>
  <c r="D240" i="17"/>
  <c r="D204" i="17"/>
  <c r="D13" i="17"/>
  <c r="D257" i="17"/>
  <c r="D54" i="17"/>
  <c r="D159" i="17"/>
  <c r="D168" i="17"/>
  <c r="D269" i="17"/>
  <c r="D218" i="17"/>
  <c r="D84" i="17"/>
  <c r="D164" i="17"/>
  <c r="D216" i="17"/>
  <c r="D270" i="17"/>
  <c r="D53" i="17"/>
  <c r="D263" i="17"/>
  <c r="D239" i="17"/>
  <c r="D144" i="17"/>
  <c r="D232" i="17"/>
  <c r="D88" i="17"/>
  <c r="D46" i="17"/>
  <c r="D175" i="17"/>
  <c r="D134" i="17"/>
  <c r="D47" i="17"/>
  <c r="D121" i="17"/>
  <c r="D235" i="17"/>
  <c r="D120" i="17"/>
  <c r="D75" i="17"/>
  <c r="D274" i="17"/>
  <c r="D51" i="17"/>
  <c r="D184" i="17"/>
  <c r="D233" i="17"/>
  <c r="D29" i="17"/>
  <c r="D26" i="17"/>
  <c r="D28" i="17"/>
  <c r="D112" i="17"/>
  <c r="D59" i="17"/>
  <c r="D180" i="17"/>
  <c r="D160" i="17"/>
  <c r="D183" i="17"/>
  <c r="D96" i="17"/>
  <c r="D255" i="17"/>
  <c r="D219" i="17"/>
  <c r="D19" i="17"/>
  <c r="D275" i="17"/>
  <c r="D163" i="17"/>
  <c r="D38" i="17"/>
  <c r="D253" i="17"/>
  <c r="D115" i="17"/>
  <c r="D188" i="17"/>
  <c r="D210" i="17"/>
  <c r="D197" i="17"/>
  <c r="D44" i="17"/>
  <c r="D254" i="17"/>
  <c r="D130" i="17"/>
  <c r="D230" i="17"/>
  <c r="D80" i="17"/>
  <c r="D174" i="17"/>
  <c r="D236" i="17"/>
  <c r="D202" i="17"/>
  <c r="D273" i="17"/>
  <c r="D249" i="17"/>
  <c r="D170" i="17"/>
  <c r="D211" i="17"/>
  <c r="D33" i="17"/>
  <c r="D49" i="17"/>
  <c r="D123" i="17"/>
  <c r="D103" i="17"/>
  <c r="D43" i="17"/>
  <c r="D110" i="17"/>
  <c r="D127" i="17"/>
  <c r="D149" i="17"/>
  <c r="D142" i="17"/>
  <c r="D128" i="17"/>
  <c r="D153" i="17"/>
  <c r="D203" i="17"/>
  <c r="D196" i="17"/>
  <c r="D209" i="17"/>
  <c r="D267" i="17"/>
  <c r="D162" i="17"/>
  <c r="D52" i="17"/>
  <c r="D94" i="17"/>
  <c r="D226" i="17"/>
  <c r="D185" i="17"/>
  <c r="D145" i="17"/>
  <c r="D177" i="17"/>
  <c r="D213" i="17"/>
  <c r="D18" i="17"/>
  <c r="D214" i="17"/>
  <c r="D42" i="17"/>
  <c r="D173" i="17"/>
  <c r="D99" i="17"/>
  <c r="D229" i="17"/>
  <c r="D31" i="17"/>
  <c r="D90" i="17"/>
  <c r="D122" i="17"/>
  <c r="D36" i="17"/>
  <c r="D95" i="17"/>
  <c r="D83" i="17"/>
  <c r="D55" i="17"/>
  <c r="D140" i="17"/>
  <c r="D100" i="17"/>
  <c r="D30" i="17"/>
  <c r="D225" i="17"/>
  <c r="D272" i="17"/>
  <c r="D222" i="17"/>
  <c r="D201" i="17"/>
  <c r="D243" i="17"/>
  <c r="D237" i="17"/>
  <c r="D81" i="17"/>
  <c r="D141" i="17"/>
  <c r="D215" i="17"/>
  <c r="D138" i="17"/>
  <c r="D48" i="17"/>
  <c r="D23" i="17"/>
  <c r="D41" i="17"/>
  <c r="D101" i="17"/>
  <c r="D227" i="17"/>
  <c r="D107" i="17"/>
  <c r="D143" i="17"/>
  <c r="D106" i="17"/>
  <c r="D246" i="17"/>
  <c r="D40" i="17"/>
  <c r="D244" i="17"/>
  <c r="D68" i="17"/>
  <c r="D102" i="17"/>
  <c r="D224" i="17"/>
  <c r="D135" i="17"/>
  <c r="D34" i="17"/>
  <c r="D147" i="17"/>
  <c r="D74" i="17"/>
  <c r="D238" i="17"/>
  <c r="D132" i="17"/>
  <c r="D265" i="17"/>
  <c r="D118" i="17"/>
  <c r="D176" i="17"/>
  <c r="D73" i="17"/>
  <c r="D72" i="17"/>
  <c r="D221" i="17"/>
  <c r="D208" i="17"/>
  <c r="D71" i="17"/>
  <c r="D260" i="17"/>
  <c r="D241" i="17"/>
  <c r="D24" i="17"/>
  <c r="D181" i="17"/>
  <c r="D131" i="17"/>
  <c r="D35" i="17"/>
  <c r="D27" i="17"/>
  <c r="D92" i="17"/>
  <c r="D194" i="17"/>
  <c r="D228" i="17"/>
  <c r="D271" i="17"/>
  <c r="D190" i="17"/>
  <c r="D207" i="17"/>
  <c r="D223" i="17"/>
  <c r="D167" i="17"/>
  <c r="D231" i="17"/>
  <c r="D193" i="17"/>
  <c r="D258" i="17"/>
  <c r="D105" i="17"/>
  <c r="D155" i="17"/>
  <c r="D14" i="17"/>
  <c r="D156" i="17"/>
  <c r="D79" i="17"/>
  <c r="D179" i="17"/>
  <c r="D108" i="17"/>
  <c r="D97" i="17"/>
  <c r="D32" i="17"/>
  <c r="D62" i="17"/>
  <c r="D85" i="17"/>
  <c r="D113" i="17"/>
  <c r="D111" i="17"/>
  <c r="D247" i="17"/>
  <c r="D60" i="17"/>
  <c r="D65" i="17"/>
  <c r="D150" i="17"/>
  <c r="D245" i="17"/>
  <c r="D178" i="17"/>
  <c r="D157" i="17"/>
  <c r="D57" i="17"/>
  <c r="D124" i="17"/>
  <c r="D89" i="17"/>
  <c r="D250" i="17"/>
  <c r="D154" i="17"/>
  <c r="D86" i="17"/>
  <c r="D152" i="17"/>
  <c r="D264" i="17"/>
  <c r="D234" i="17"/>
  <c r="D129" i="17"/>
  <c r="D171" i="17"/>
  <c r="D161" i="17"/>
  <c r="D151" i="17"/>
  <c r="D12" i="17"/>
  <c r="D220" i="17"/>
  <c r="D20" i="17"/>
  <c r="D248" i="17"/>
  <c r="D165" i="17"/>
  <c r="D195" i="17"/>
  <c r="D172" i="17"/>
  <c r="D126" i="17"/>
  <c r="D67" i="17"/>
  <c r="D87" i="17"/>
  <c r="D125" i="17"/>
  <c r="D15" i="17"/>
  <c r="D58" i="17"/>
  <c r="D76" i="17"/>
  <c r="D22" i="17"/>
  <c r="D191" i="17"/>
  <c r="D63" i="17"/>
  <c r="D119" i="17"/>
  <c r="D148" i="17"/>
  <c r="D242" i="17"/>
  <c r="D25" i="17"/>
  <c r="D158" i="17"/>
  <c r="D212" i="17"/>
  <c r="D186" i="17"/>
  <c r="D91" i="17"/>
  <c r="D133" i="17"/>
  <c r="D146" i="17"/>
  <c r="D45" i="17"/>
  <c r="D189" i="17"/>
  <c r="D293" i="13"/>
  <c r="D69" i="17"/>
  <c r="D82" i="17"/>
  <c r="D104" i="17"/>
  <c r="D93" i="17"/>
  <c r="D206" i="17"/>
  <c r="D198" i="17"/>
  <c r="D16" i="17"/>
  <c r="D200" i="17"/>
  <c r="D136" i="17"/>
  <c r="D114" i="17"/>
  <c r="D261" i="17"/>
  <c r="D66" i="17"/>
  <c r="D139" i="17"/>
  <c r="D259" i="17"/>
  <c r="D137" i="17"/>
  <c r="D169" i="17"/>
  <c r="D77" i="17"/>
  <c r="D21" i="17"/>
  <c r="D39" i="17"/>
  <c r="D252" i="17"/>
  <c r="D266" i="17"/>
  <c r="D116" i="17"/>
  <c r="D217" i="17"/>
  <c r="D56" i="17"/>
  <c r="D187" i="17"/>
  <c r="D61" i="17"/>
  <c r="D117" i="17"/>
  <c r="D205" i="17"/>
  <c r="D268" i="17"/>
  <c r="D50" i="17"/>
  <c r="D109" i="17"/>
  <c r="D70" i="17"/>
  <c r="D262" i="17"/>
  <c r="D256" i="17"/>
  <c r="D78" i="17"/>
  <c r="D166" i="17"/>
  <c r="D64" i="17"/>
  <c r="D199" i="17"/>
  <c r="D182" i="17"/>
  <c r="D17" i="17"/>
  <c r="D37" i="17"/>
  <c r="D192" i="17"/>
  <c r="D251" i="17"/>
  <c r="D18" i="15"/>
  <c r="D19" i="15" s="1"/>
  <c r="D12" i="16"/>
  <c r="D18" i="16" s="1"/>
  <c r="E76" i="18"/>
  <c r="E12" i="16"/>
  <c r="E18" i="16" s="1"/>
  <c r="E18" i="15"/>
  <c r="E19" i="15" s="1"/>
  <c r="D76" i="18"/>
  <c r="E38" i="17"/>
  <c r="E222" i="17"/>
  <c r="E164" i="17"/>
  <c r="E150" i="17"/>
  <c r="E234" i="17"/>
  <c r="E210" i="17"/>
  <c r="E273" i="17"/>
  <c r="E15" i="17"/>
  <c r="E110" i="17"/>
  <c r="E231" i="17"/>
  <c r="E220" i="17"/>
  <c r="E113" i="17"/>
  <c r="E130" i="17"/>
  <c r="E219" i="17"/>
  <c r="E53" i="17"/>
  <c r="E247" i="17"/>
  <c r="E142" i="17"/>
  <c r="E28" i="17"/>
  <c r="E95" i="17"/>
  <c r="E158" i="17"/>
  <c r="E65" i="17"/>
  <c r="E240" i="17"/>
  <c r="E25" i="17"/>
  <c r="E14" i="17"/>
  <c r="E249" i="17"/>
  <c r="E111" i="17"/>
  <c r="E116" i="17"/>
  <c r="E44" i="17"/>
  <c r="E183" i="17"/>
  <c r="E55" i="17"/>
  <c r="E275" i="17"/>
  <c r="E163" i="17"/>
  <c r="E168" i="17"/>
  <c r="E207" i="17"/>
  <c r="E218" i="17"/>
  <c r="E118" i="17"/>
  <c r="E167" i="17"/>
  <c r="E84" i="17"/>
  <c r="E31" i="17"/>
  <c r="E78" i="17"/>
  <c r="E156" i="17"/>
  <c r="E93" i="17"/>
  <c r="E77" i="17"/>
  <c r="E58" i="17"/>
  <c r="E30" i="17"/>
  <c r="E138" i="17"/>
  <c r="E216" i="17"/>
  <c r="E119" i="17"/>
  <c r="E243" i="17"/>
  <c r="E214" i="17"/>
  <c r="E99" i="17"/>
  <c r="E74" i="17"/>
  <c r="E43" i="17"/>
  <c r="E13" i="17"/>
  <c r="E229" i="17"/>
  <c r="E16" i="17"/>
  <c r="E103" i="17"/>
  <c r="E212" i="17"/>
  <c r="E32" i="17"/>
  <c r="E181" i="17"/>
  <c r="E36" i="17"/>
  <c r="E223" i="17"/>
  <c r="E106" i="17"/>
  <c r="E88" i="17"/>
  <c r="E46" i="17"/>
  <c r="E166" i="17"/>
  <c r="E136" i="17"/>
  <c r="E179" i="17"/>
  <c r="E19" i="17"/>
  <c r="E272" i="17"/>
  <c r="E187" i="17"/>
  <c r="E293" i="13"/>
  <c r="E159" i="17"/>
  <c r="E34" i="17"/>
  <c r="E180" i="17"/>
  <c r="E71" i="17"/>
  <c r="E192" i="17"/>
  <c r="E54" i="17"/>
  <c r="E26" i="17"/>
  <c r="E252" i="17"/>
  <c r="E85" i="17"/>
  <c r="E94" i="17"/>
  <c r="E144" i="17"/>
  <c r="E129" i="17"/>
  <c r="E175" i="17"/>
  <c r="E92" i="17"/>
  <c r="E235" i="17"/>
  <c r="E184" i="17"/>
  <c r="E45" i="17"/>
  <c r="E124" i="17"/>
  <c r="E72" i="17"/>
  <c r="E69" i="17"/>
  <c r="E236" i="17"/>
  <c r="E70" i="17"/>
  <c r="E23" i="17"/>
  <c r="E215" i="17"/>
  <c r="E198" i="17"/>
  <c r="E134" i="17"/>
  <c r="E274" i="17"/>
  <c r="E256" i="17"/>
  <c r="E267" i="17"/>
  <c r="E254" i="17"/>
  <c r="E115" i="17"/>
  <c r="E63" i="17"/>
  <c r="E121" i="17"/>
  <c r="E79" i="17"/>
  <c r="E171" i="17"/>
  <c r="E230" i="17"/>
  <c r="E228" i="17"/>
  <c r="E186" i="17"/>
  <c r="E75" i="17"/>
  <c r="E157" i="17"/>
  <c r="E152" i="17"/>
  <c r="E143" i="17"/>
  <c r="E140" i="17"/>
  <c r="E68" i="17"/>
  <c r="E246" i="17"/>
  <c r="E169" i="17"/>
  <c r="E161" i="17"/>
  <c r="E83" i="17"/>
  <c r="E172" i="17"/>
  <c r="E41" i="17"/>
  <c r="E225" i="17"/>
  <c r="E104" i="17"/>
  <c r="E89" i="17"/>
  <c r="E227" i="17"/>
  <c r="E147" i="17"/>
  <c r="E233" i="17"/>
  <c r="E112" i="17"/>
  <c r="E224" i="17"/>
  <c r="E242" i="17"/>
  <c r="E126" i="17"/>
  <c r="E209" i="17"/>
  <c r="E149" i="17"/>
  <c r="E96" i="17"/>
  <c r="E194" i="17"/>
  <c r="E91" i="17"/>
  <c r="E60" i="17"/>
  <c r="E122" i="17"/>
  <c r="E109" i="17"/>
  <c r="E73" i="17"/>
  <c r="E87" i="17"/>
  <c r="E269" i="17"/>
  <c r="E59" i="17"/>
  <c r="E48" i="17"/>
  <c r="E127" i="17"/>
  <c r="E67" i="17"/>
  <c r="E213" i="17"/>
  <c r="E206" i="17"/>
  <c r="E62" i="17"/>
  <c r="E61" i="17"/>
  <c r="E173" i="17"/>
  <c r="E153" i="17"/>
  <c r="E98" i="17"/>
  <c r="E241" i="17"/>
  <c r="E204" i="17"/>
  <c r="E57" i="17"/>
  <c r="E178" i="17"/>
  <c r="E226" i="17"/>
  <c r="E33" i="17"/>
  <c r="E211" i="17"/>
  <c r="E263" i="17"/>
  <c r="E264" i="17"/>
  <c r="E165" i="17"/>
  <c r="E133" i="17"/>
  <c r="E148" i="17"/>
  <c r="E151" i="17"/>
  <c r="E80" i="17"/>
  <c r="E64" i="17"/>
  <c r="E145" i="17"/>
  <c r="E221" i="17"/>
  <c r="E250" i="17"/>
  <c r="E105" i="17"/>
  <c r="E253" i="17"/>
  <c r="E238" i="17"/>
  <c r="E35" i="17"/>
  <c r="E262" i="17"/>
  <c r="E141" i="17"/>
  <c r="E189" i="17"/>
  <c r="E47" i="17"/>
  <c r="E20" i="17"/>
  <c r="E176" i="17"/>
  <c r="E191" i="17"/>
  <c r="E146" i="17"/>
  <c r="E244" i="17"/>
  <c r="E202" i="17"/>
  <c r="E17" i="17"/>
  <c r="E21" i="17"/>
  <c r="E56" i="17"/>
  <c r="E276" i="17"/>
  <c r="E125" i="17"/>
  <c r="E86" i="17"/>
  <c r="E24" i="17"/>
  <c r="E135" i="17"/>
  <c r="E49" i="17"/>
  <c r="E40" i="17"/>
  <c r="E258" i="17"/>
  <c r="E196" i="17"/>
  <c r="E268" i="17"/>
  <c r="E190" i="17"/>
  <c r="E123" i="17"/>
  <c r="E128" i="17"/>
  <c r="E266" i="17"/>
  <c r="E205" i="17"/>
  <c r="E265" i="17"/>
  <c r="E37" i="17"/>
  <c r="E97" i="17"/>
  <c r="E217" i="17"/>
  <c r="E251" i="17"/>
  <c r="E255" i="17"/>
  <c r="E195" i="17"/>
  <c r="E185" i="17"/>
  <c r="E160" i="17"/>
  <c r="E261" i="17"/>
  <c r="E257" i="17"/>
  <c r="E132" i="17"/>
  <c r="E248" i="17"/>
  <c r="E200" i="17"/>
  <c r="E245" i="17"/>
  <c r="E22" i="17"/>
  <c r="E260" i="17"/>
  <c r="E39" i="17"/>
  <c r="E52" i="17"/>
  <c r="E203" i="17"/>
  <c r="E271" i="17"/>
  <c r="E66" i="17"/>
  <c r="E51" i="17"/>
  <c r="E259" i="17"/>
  <c r="E155" i="17"/>
  <c r="E162" i="17"/>
  <c r="E197" i="17"/>
  <c r="E120" i="17"/>
  <c r="E270" i="17"/>
  <c r="E107" i="17"/>
  <c r="E108" i="17"/>
  <c r="E239" i="17"/>
  <c r="E232" i="17"/>
  <c r="E170" i="17"/>
  <c r="E174" i="17"/>
  <c r="E137" i="17"/>
  <c r="E100" i="17"/>
  <c r="E12" i="17"/>
  <c r="E188" i="17"/>
  <c r="E177" i="17"/>
  <c r="E208" i="17"/>
  <c r="E29" i="17"/>
  <c r="E18" i="17"/>
  <c r="E102" i="17"/>
  <c r="E117" i="17"/>
  <c r="E199" i="17"/>
  <c r="E114" i="17"/>
  <c r="E154" i="17"/>
  <c r="E101" i="17"/>
  <c r="E193" i="17"/>
  <c r="E90" i="17"/>
  <c r="E182" i="17"/>
  <c r="E139" i="17"/>
  <c r="E201" i="17"/>
  <c r="E81" i="17"/>
  <c r="E27" i="17"/>
  <c r="E131" i="17"/>
  <c r="E76" i="17"/>
  <c r="E237" i="17"/>
  <c r="E50" i="17"/>
  <c r="E82" i="17"/>
  <c r="E42" i="17"/>
  <c r="C19" i="15" l="1"/>
  <c r="C18" i="16"/>
  <c r="D294" i="13"/>
  <c r="E294" i="13"/>
  <c r="C294" i="13"/>
  <c r="C293" i="17"/>
  <c r="D293" i="17"/>
  <c r="E293" i="17"/>
  <c r="C294" i="17" l="1"/>
  <c r="E294" i="17"/>
  <c r="D294" i="17"/>
  <c r="D39" i="3" l="1"/>
  <c r="E39" i="3"/>
  <c r="D40" i="3"/>
  <c r="E40" i="3"/>
  <c r="D25" i="10" l="1"/>
  <c r="D25" i="12" s="1"/>
  <c r="D33" i="3"/>
  <c r="E26" i="10"/>
  <c r="E26" i="12" s="1"/>
  <c r="E34" i="3"/>
  <c r="D31" i="3"/>
  <c r="D23" i="10"/>
  <c r="D23" i="12" s="1"/>
  <c r="E39" i="18"/>
  <c r="E39" i="9"/>
  <c r="E12" i="3"/>
  <c r="E12" i="10"/>
  <c r="D26" i="10"/>
  <c r="D26" i="12" s="1"/>
  <c r="D34" i="3"/>
  <c r="E19" i="10"/>
  <c r="E19" i="12" s="1"/>
  <c r="E27" i="3"/>
  <c r="D39" i="9"/>
  <c r="D39" i="18"/>
  <c r="E25" i="10"/>
  <c r="E25" i="12" s="1"/>
  <c r="E33" i="3"/>
  <c r="C40" i="3"/>
  <c r="E31" i="3"/>
  <c r="E23" i="10"/>
  <c r="E23" i="12" s="1"/>
  <c r="D12" i="3"/>
  <c r="D12" i="10"/>
  <c r="E24" i="10"/>
  <c r="E24" i="12" s="1"/>
  <c r="E32" i="3"/>
  <c r="D19" i="10"/>
  <c r="D19" i="12" s="1"/>
  <c r="D27" i="3"/>
  <c r="E30" i="10"/>
  <c r="E38" i="3"/>
  <c r="C39" i="3"/>
  <c r="D17" i="10"/>
  <c r="D17" i="12" s="1"/>
  <c r="D25" i="3"/>
  <c r="E35" i="3"/>
  <c r="E27" i="10"/>
  <c r="E27" i="12" s="1"/>
  <c r="D32" i="3"/>
  <c r="D24" i="10"/>
  <c r="D24" i="12" s="1"/>
  <c r="D30" i="10"/>
  <c r="D38" i="3"/>
  <c r="E40" i="9"/>
  <c r="E40" i="18"/>
  <c r="E17" i="10"/>
  <c r="E17" i="12" s="1"/>
  <c r="E25" i="3"/>
  <c r="D27" i="10"/>
  <c r="D27" i="12" s="1"/>
  <c r="D35" i="3"/>
  <c r="D40" i="9"/>
  <c r="D40" i="18"/>
  <c r="C33" i="3" l="1"/>
  <c r="C25" i="10"/>
  <c r="C17" i="10"/>
  <c r="C17" i="12" s="1"/>
  <c r="C25" i="3"/>
  <c r="D32" i="9"/>
  <c r="D32" i="18"/>
  <c r="C32" i="3"/>
  <c r="C24" i="10"/>
  <c r="E31" i="9"/>
  <c r="E31" i="18"/>
  <c r="E35" i="9"/>
  <c r="E35" i="18"/>
  <c r="C14" i="3"/>
  <c r="C14" i="10"/>
  <c r="C14" i="12" s="1"/>
  <c r="C15" i="3"/>
  <c r="E27" i="9"/>
  <c r="E27" i="18"/>
  <c r="E12" i="18"/>
  <c r="E12" i="9"/>
  <c r="E34" i="9"/>
  <c r="E34" i="18"/>
  <c r="D35" i="9"/>
  <c r="D35" i="18"/>
  <c r="D38" i="9"/>
  <c r="D38" i="18"/>
  <c r="C12" i="3"/>
  <c r="C12" i="10"/>
  <c r="C39" i="9"/>
  <c r="C39" i="18"/>
  <c r="C34" i="3"/>
  <c r="C26" i="10"/>
  <c r="C40" i="9"/>
  <c r="C40" i="18"/>
  <c r="C23" i="10"/>
  <c r="C31" i="3"/>
  <c r="C36" i="3"/>
  <c r="C28" i="10"/>
  <c r="C28" i="12" s="1"/>
  <c r="C38" i="3"/>
  <c r="C30" i="10"/>
  <c r="D27" i="18"/>
  <c r="D27" i="9"/>
  <c r="E12" i="12"/>
  <c r="D31" i="9"/>
  <c r="D31" i="18"/>
  <c r="E25" i="18"/>
  <c r="E25" i="9"/>
  <c r="C19" i="10"/>
  <c r="C27" i="3"/>
  <c r="C37" i="3"/>
  <c r="C29" i="10"/>
  <c r="C29" i="12" s="1"/>
  <c r="E38" i="9"/>
  <c r="E38" i="18"/>
  <c r="D33" i="9"/>
  <c r="D33" i="18"/>
  <c r="D12" i="9"/>
  <c r="D12" i="18"/>
  <c r="D25" i="9"/>
  <c r="D25" i="18"/>
  <c r="E32" i="9"/>
  <c r="E32" i="18"/>
  <c r="D12" i="12"/>
  <c r="E33" i="9"/>
  <c r="E33" i="18"/>
  <c r="D34" i="9"/>
  <c r="D34" i="18"/>
  <c r="C35" i="3"/>
  <c r="C27" i="10"/>
  <c r="C27" i="12" l="1"/>
  <c r="C35" i="9"/>
  <c r="C35" i="18"/>
  <c r="D152" i="9"/>
  <c r="D37" i="10" s="1"/>
  <c r="C34" i="9"/>
  <c r="C34" i="18"/>
  <c r="C31" i="9"/>
  <c r="C31" i="18"/>
  <c r="C23" i="12"/>
  <c r="C27" i="18"/>
  <c r="C27" i="9"/>
  <c r="C12" i="18"/>
  <c r="C12" i="9"/>
  <c r="C25" i="9"/>
  <c r="C25" i="18"/>
  <c r="C19" i="12"/>
  <c r="C36" i="18"/>
  <c r="C36" i="9"/>
  <c r="C26" i="12"/>
  <c r="C15" i="18"/>
  <c r="C15" i="9"/>
  <c r="C24" i="12"/>
  <c r="C32" i="9"/>
  <c r="C32" i="18"/>
  <c r="C14" i="18"/>
  <c r="C14" i="9"/>
  <c r="C25" i="12"/>
  <c r="C37" i="18"/>
  <c r="C37" i="9"/>
  <c r="C38" i="9"/>
  <c r="C38" i="18"/>
  <c r="C12" i="12"/>
  <c r="E152" i="9"/>
  <c r="E37" i="10" s="1"/>
  <c r="C33" i="9"/>
  <c r="C33" i="18"/>
  <c r="C152" i="9" l="1"/>
  <c r="C37" i="10" s="1"/>
  <c r="D29" i="3" l="1"/>
  <c r="D21" i="10"/>
  <c r="D21" i="12" s="1"/>
  <c r="D20" i="10"/>
  <c r="D20" i="12" s="1"/>
  <c r="D28" i="3"/>
  <c r="C13" i="3"/>
  <c r="C13" i="10"/>
  <c r="E29" i="10" l="1"/>
  <c r="E29" i="12" s="1"/>
  <c r="E37" i="3"/>
  <c r="C29" i="3"/>
  <c r="C21" i="10"/>
  <c r="C21" i="12" s="1"/>
  <c r="D28" i="10"/>
  <c r="D28" i="12" s="1"/>
  <c r="D36" i="3"/>
  <c r="D28" i="18"/>
  <c r="D28" i="9"/>
  <c r="C20" i="10"/>
  <c r="C20" i="12" s="1"/>
  <c r="C28" i="3"/>
  <c r="E14" i="3"/>
  <c r="E14" i="10"/>
  <c r="E14" i="12" s="1"/>
  <c r="E15" i="3"/>
  <c r="C13" i="12"/>
  <c r="E36" i="3"/>
  <c r="E28" i="10"/>
  <c r="E28" i="12" s="1"/>
  <c r="D29" i="10"/>
  <c r="D29" i="12" s="1"/>
  <c r="D37" i="3"/>
  <c r="C13" i="18"/>
  <c r="C13" i="9"/>
  <c r="D29" i="18"/>
  <c r="D29" i="9"/>
  <c r="C28" i="9" l="1"/>
  <c r="C28" i="18"/>
  <c r="E28" i="3"/>
  <c r="E20" i="10"/>
  <c r="E20" i="12" s="1"/>
  <c r="C29" i="18"/>
  <c r="C29" i="9"/>
  <c r="E29" i="3"/>
  <c r="E21" i="10"/>
  <c r="E21" i="12" s="1"/>
  <c r="D15" i="3"/>
  <c r="D14" i="10"/>
  <c r="D14" i="12" s="1"/>
  <c r="D14" i="3"/>
  <c r="D37" i="18"/>
  <c r="D37" i="9"/>
  <c r="E37" i="18"/>
  <c r="E37" i="9"/>
  <c r="E13" i="3"/>
  <c r="E13" i="10"/>
  <c r="E15" i="18"/>
  <c r="E15" i="9"/>
  <c r="D36" i="18"/>
  <c r="D36" i="9"/>
  <c r="E36" i="18"/>
  <c r="E36" i="9"/>
  <c r="E14" i="18"/>
  <c r="E14" i="9"/>
  <c r="D13" i="3" l="1"/>
  <c r="D13" i="10"/>
  <c r="E13" i="9"/>
  <c r="E13" i="18"/>
  <c r="E29" i="18"/>
  <c r="E29" i="9"/>
  <c r="E13" i="12"/>
  <c r="C26" i="3"/>
  <c r="C18" i="10"/>
  <c r="C18" i="12" s="1"/>
  <c r="E28" i="18"/>
  <c r="E28" i="9"/>
  <c r="D15" i="18"/>
  <c r="D15" i="9"/>
  <c r="D14" i="9"/>
  <c r="D14" i="18"/>
  <c r="D30" i="3" l="1"/>
  <c r="D22" i="10"/>
  <c r="D22" i="12" s="1"/>
  <c r="D18" i="10"/>
  <c r="D18" i="12" s="1"/>
  <c r="D26" i="3"/>
  <c r="E30" i="3"/>
  <c r="E22" i="10"/>
  <c r="E22" i="12" s="1"/>
  <c r="C26" i="18"/>
  <c r="C26" i="9"/>
  <c r="C22" i="10"/>
  <c r="C22" i="12" s="1"/>
  <c r="C30" i="3"/>
  <c r="D13" i="12"/>
  <c r="D13" i="18"/>
  <c r="D13" i="9"/>
  <c r="E30" i="18" l="1"/>
  <c r="E30" i="9"/>
  <c r="D26" i="18"/>
  <c r="D26" i="9"/>
  <c r="D30" i="18"/>
  <c r="D30" i="9"/>
  <c r="C30" i="18"/>
  <c r="C30" i="9"/>
  <c r="E18" i="10" l="1"/>
  <c r="E18" i="12" s="1"/>
  <c r="E26" i="3"/>
  <c r="E26" i="18" l="1"/>
  <c r="E26" i="9"/>
  <c r="C16" i="3" l="1"/>
  <c r="C17" i="3"/>
  <c r="C15" i="10"/>
  <c r="C15" i="12" l="1"/>
  <c r="C17" i="18"/>
  <c r="C17" i="9"/>
  <c r="E15" i="10"/>
  <c r="E16" i="3"/>
  <c r="E17" i="3"/>
  <c r="D15" i="10"/>
  <c r="D17" i="3"/>
  <c r="D16" i="3"/>
  <c r="C16" i="18"/>
  <c r="C16" i="9"/>
  <c r="D16" i="18" l="1"/>
  <c r="D16" i="9"/>
  <c r="D17" i="18"/>
  <c r="D17" i="9"/>
  <c r="D15" i="12"/>
  <c r="E17" i="18"/>
  <c r="E17" i="9"/>
  <c r="E15" i="12"/>
  <c r="E16" i="18"/>
  <c r="E16" i="9"/>
  <c r="E59" i="2" l="1"/>
  <c r="E18" i="19" s="1"/>
  <c r="E20" i="19" s="1"/>
  <c r="E26" i="19" s="1"/>
  <c r="C59" i="2"/>
  <c r="C18" i="19" s="1"/>
  <c r="C20" i="19" s="1"/>
  <c r="C26" i="19" s="1"/>
  <c r="C68" i="20" l="1"/>
  <c r="C38" i="20"/>
  <c r="E68" i="20"/>
  <c r="E38" i="20"/>
  <c r="C20" i="3" l="1"/>
  <c r="C21" i="3"/>
  <c r="C22" i="3"/>
  <c r="D59" i="2"/>
  <c r="D18" i="19" s="1"/>
  <c r="D20" i="19" s="1"/>
  <c r="D26" i="19" s="1"/>
  <c r="C23" i="3"/>
  <c r="C19" i="3"/>
  <c r="C23" i="18" l="1"/>
  <c r="C23" i="9"/>
  <c r="C22" i="18"/>
  <c r="C22" i="9"/>
  <c r="C19" i="18"/>
  <c r="C19" i="9"/>
  <c r="C24" i="3"/>
  <c r="C21" i="18"/>
  <c r="C21" i="9"/>
  <c r="C18" i="3"/>
  <c r="D68" i="20"/>
  <c r="D38" i="20"/>
  <c r="C20" i="18"/>
  <c r="C20" i="9"/>
  <c r="C16" i="10" l="1"/>
  <c r="C93" i="2"/>
  <c r="C18" i="9"/>
  <c r="C18" i="18"/>
  <c r="C427" i="13" a="1"/>
  <c r="C427" i="13" s="1"/>
  <c r="C304" i="17" a="1"/>
  <c r="C304" i="17" s="1"/>
  <c r="C484" i="13" a="1"/>
  <c r="C484" i="13" s="1"/>
  <c r="C446" i="13" a="1"/>
  <c r="C446" i="13" s="1"/>
  <c r="C497" i="17" a="1"/>
  <c r="C497" i="17" s="1"/>
  <c r="C572" i="13" a="1"/>
  <c r="C572" i="13" s="1"/>
  <c r="C553" i="17" a="1"/>
  <c r="C553" i="17" s="1"/>
  <c r="C493" i="17" a="1"/>
  <c r="C493" i="17" s="1"/>
  <c r="C334" i="17" a="1"/>
  <c r="C334" i="17" s="1"/>
  <c r="C504" i="13" a="1"/>
  <c r="C504" i="13" s="1"/>
  <c r="C412" i="13" a="1"/>
  <c r="C412" i="13" s="1"/>
  <c r="C349" i="13" a="1"/>
  <c r="C349" i="13" s="1"/>
  <c r="C524" i="13" a="1"/>
  <c r="C524" i="13" s="1"/>
  <c r="C369" i="13" a="1"/>
  <c r="C369" i="13" s="1"/>
  <c r="C571" i="13" a="1"/>
  <c r="C571" i="13" s="1"/>
  <c r="C423" i="17" a="1"/>
  <c r="C423" i="17" s="1"/>
  <c r="C544" i="13" a="1"/>
  <c r="C544" i="13" s="1"/>
  <c r="C347" i="17" a="1"/>
  <c r="C347" i="17" s="1"/>
  <c r="C393" i="17" a="1"/>
  <c r="C393" i="17" s="1"/>
  <c r="C311" i="17" a="1"/>
  <c r="C311" i="17" s="1"/>
  <c r="C531" i="13" a="1"/>
  <c r="C531" i="13" s="1"/>
  <c r="C536" i="17" a="1"/>
  <c r="C536" i="17" s="1"/>
  <c r="C530" i="17" a="1"/>
  <c r="C530" i="17" s="1"/>
  <c r="C452" i="17" a="1"/>
  <c r="C452" i="17" s="1"/>
  <c r="C421" i="17" a="1"/>
  <c r="C421" i="17" s="1"/>
  <c r="C390" i="13" a="1"/>
  <c r="C390" i="13" s="1"/>
  <c r="C518" i="13" a="1"/>
  <c r="C518" i="13" s="1"/>
  <c r="C327" i="17" a="1"/>
  <c r="C327" i="17" s="1"/>
  <c r="C482" i="17" a="1"/>
  <c r="C482" i="17" s="1"/>
  <c r="C301" i="13" a="1"/>
  <c r="C301" i="13" s="1"/>
  <c r="C343" i="13" a="1"/>
  <c r="C343" i="13" s="1"/>
  <c r="C304" i="13" a="1"/>
  <c r="C304" i="13" s="1"/>
  <c r="C438" i="17" a="1"/>
  <c r="C438" i="17" s="1"/>
  <c r="C479" i="13" a="1"/>
  <c r="C479" i="13" s="1"/>
  <c r="C348" i="13" a="1"/>
  <c r="C348" i="13" s="1"/>
  <c r="C512" i="17" a="1"/>
  <c r="C512" i="17" s="1"/>
  <c r="C563" i="17" a="1"/>
  <c r="C563" i="17" s="1"/>
  <c r="C338" i="17" a="1"/>
  <c r="C338" i="17" s="1"/>
  <c r="C407" i="17" a="1"/>
  <c r="C407" i="17" s="1"/>
  <c r="C353" i="13" a="1"/>
  <c r="C353" i="13" s="1"/>
  <c r="C556" i="17" a="1"/>
  <c r="C556" i="17" s="1"/>
  <c r="C375" i="13" a="1"/>
  <c r="C375" i="13" s="1"/>
  <c r="C461" i="13" a="1"/>
  <c r="C461" i="13" s="1"/>
  <c r="C401" i="17" a="1"/>
  <c r="C401" i="17" s="1"/>
  <c r="C559" i="17" a="1"/>
  <c r="C559" i="17" s="1"/>
  <c r="C347" i="13" a="1"/>
  <c r="C347" i="13" s="1"/>
  <c r="C556" i="13" a="1"/>
  <c r="C556" i="13" s="1"/>
  <c r="C564" i="13" a="1"/>
  <c r="C564" i="13" s="1"/>
  <c r="C488" i="13" a="1"/>
  <c r="C488" i="13" s="1"/>
  <c r="C431" i="17" a="1"/>
  <c r="C431" i="17" s="1"/>
  <c r="C457" i="13" a="1"/>
  <c r="C457" i="13" s="1"/>
  <c r="C398" i="17" a="1"/>
  <c r="C398" i="17" s="1"/>
  <c r="C533" i="17" a="1"/>
  <c r="C533" i="17" s="1"/>
  <c r="C450" i="17" a="1"/>
  <c r="C450" i="17" s="1"/>
  <c r="C427" i="17" a="1"/>
  <c r="C427" i="17" s="1"/>
  <c r="C399" i="13" a="1"/>
  <c r="C399" i="13" s="1"/>
  <c r="C321" i="13" a="1"/>
  <c r="C321" i="13" s="1"/>
  <c r="C530" i="13" a="1"/>
  <c r="C530" i="13" s="1"/>
  <c r="C301" i="17" a="1"/>
  <c r="C301" i="17" s="1"/>
  <c r="C335" i="17" a="1"/>
  <c r="C335" i="17" s="1"/>
  <c r="C384" i="13" a="1"/>
  <c r="C384" i="13" s="1"/>
  <c r="C342" i="13" a="1"/>
  <c r="C342" i="13" s="1"/>
  <c r="C400" i="17" a="1"/>
  <c r="C400" i="17" s="1"/>
  <c r="C360" i="13" a="1"/>
  <c r="C360" i="13" s="1"/>
  <c r="C328" i="17" a="1"/>
  <c r="C328" i="17" s="1"/>
  <c r="C366" i="13" a="1"/>
  <c r="C366" i="13" s="1"/>
  <c r="C300" i="13" a="1"/>
  <c r="C300" i="13" s="1"/>
  <c r="C459" i="13" a="1"/>
  <c r="C459" i="13" s="1"/>
  <c r="C376" i="17" a="1"/>
  <c r="C376" i="17" s="1"/>
  <c r="C514" i="17" a="1"/>
  <c r="C514" i="17" s="1"/>
  <c r="C397" i="17" a="1"/>
  <c r="C397" i="17" s="1"/>
  <c r="C525" i="17" a="1"/>
  <c r="C525" i="17" s="1"/>
  <c r="C336" i="13" a="1"/>
  <c r="C336" i="13" s="1"/>
  <c r="C308" i="17" a="1"/>
  <c r="C308" i="17" s="1"/>
  <c r="C350" i="13" a="1"/>
  <c r="C350" i="13" s="1"/>
  <c r="C524" i="17" a="1"/>
  <c r="C524" i="17" s="1"/>
  <c r="C554" i="13" a="1"/>
  <c r="C554" i="13" s="1"/>
  <c r="C328" i="13" a="1"/>
  <c r="C328" i="13" s="1"/>
  <c r="C320" i="13" a="1"/>
  <c r="C320" i="13" s="1"/>
  <c r="C490" i="17" a="1"/>
  <c r="C490" i="17" s="1"/>
  <c r="C489" i="17" a="1"/>
  <c r="C489" i="17" s="1"/>
  <c r="C402" i="17" a="1"/>
  <c r="C402" i="17" s="1"/>
  <c r="C499" i="17" a="1"/>
  <c r="C499" i="17" s="1"/>
  <c r="C441" i="13" a="1"/>
  <c r="C441" i="13" s="1"/>
  <c r="C511" i="13" a="1"/>
  <c r="C511" i="13" s="1"/>
  <c r="C344" i="17" a="1"/>
  <c r="C344" i="17" s="1"/>
  <c r="C434" i="17" a="1"/>
  <c r="C434" i="17" s="1"/>
  <c r="C386" i="17" a="1"/>
  <c r="C386" i="17" s="1"/>
  <c r="C535" i="13" a="1"/>
  <c r="C535" i="13" s="1"/>
  <c r="C440" i="17" a="1"/>
  <c r="C440" i="17" s="1"/>
  <c r="C519" i="17" a="1"/>
  <c r="C519" i="17" s="1"/>
  <c r="C343" i="17" a="1"/>
  <c r="C343" i="17" s="1"/>
  <c r="C499" i="13" a="1"/>
  <c r="C499" i="13" s="1"/>
  <c r="C550" i="17" a="1"/>
  <c r="C550" i="17" s="1"/>
  <c r="C330" i="17" a="1"/>
  <c r="C330" i="17" s="1"/>
  <c r="C520" i="13" a="1"/>
  <c r="C520" i="13" s="1"/>
  <c r="C345" i="17" a="1"/>
  <c r="C345" i="17" s="1"/>
  <c r="C548" i="13" a="1"/>
  <c r="C548" i="13" s="1"/>
  <c r="C335" i="13" a="1"/>
  <c r="C335" i="13" s="1"/>
  <c r="C393" i="13" a="1"/>
  <c r="C393" i="13" s="1"/>
  <c r="C566" i="13" a="1"/>
  <c r="C566" i="13" s="1"/>
  <c r="C538" i="13" a="1"/>
  <c r="C538" i="13" s="1"/>
  <c r="C398" i="13" a="1"/>
  <c r="C398" i="13" s="1"/>
  <c r="C320" i="17" a="1"/>
  <c r="C320" i="17" s="1"/>
  <c r="C415" i="17" a="1"/>
  <c r="C415" i="17" s="1"/>
  <c r="C502" i="17" a="1"/>
  <c r="C502" i="17" s="1"/>
  <c r="C534" i="17" a="1"/>
  <c r="C534" i="17" s="1"/>
  <c r="C454" i="17" a="1"/>
  <c r="C454" i="17" s="1"/>
  <c r="C418" i="13" a="1"/>
  <c r="C418" i="13" s="1"/>
  <c r="C515" i="13" a="1"/>
  <c r="C515" i="13" s="1"/>
  <c r="C430" i="17" a="1"/>
  <c r="C430" i="17" s="1"/>
  <c r="C553" i="13" a="1"/>
  <c r="C553" i="13" s="1"/>
  <c r="C362" i="17" a="1"/>
  <c r="C362" i="17" s="1"/>
  <c r="C447" i="17" a="1"/>
  <c r="C447" i="17" s="1"/>
  <c r="C458" i="17" a="1"/>
  <c r="C458" i="17" s="1"/>
  <c r="C368" i="17" a="1"/>
  <c r="C368" i="17" s="1"/>
  <c r="C315" i="13" a="1"/>
  <c r="C315" i="13" s="1"/>
  <c r="C389" i="17" a="1"/>
  <c r="C389" i="17" s="1"/>
  <c r="C506" i="17" a="1"/>
  <c r="C506" i="17" s="1"/>
  <c r="C492" i="17" a="1"/>
  <c r="C492" i="17" s="1"/>
  <c r="C377" i="13" a="1"/>
  <c r="C377" i="13" s="1"/>
  <c r="C528" i="13" a="1"/>
  <c r="C528" i="13" s="1"/>
  <c r="C424" i="17" a="1"/>
  <c r="C424" i="17" s="1"/>
  <c r="C382" i="13" a="1"/>
  <c r="C382" i="13" s="1"/>
  <c r="C345" i="13" a="1"/>
  <c r="C345" i="13" s="1"/>
  <c r="C467" i="17" a="1"/>
  <c r="C467" i="17" s="1"/>
  <c r="C339" i="13" a="1"/>
  <c r="C339" i="13" s="1"/>
  <c r="C472" i="13" a="1"/>
  <c r="C472" i="13" s="1"/>
  <c r="C419" i="13" a="1"/>
  <c r="C419" i="13" s="1"/>
  <c r="C479" i="17" a="1"/>
  <c r="C479" i="17" s="1"/>
  <c r="C471" i="17" a="1"/>
  <c r="C471" i="17" s="1"/>
  <c r="C555" i="13" a="1"/>
  <c r="C555" i="13" s="1"/>
  <c r="C397" i="13" a="1"/>
  <c r="C397" i="13" s="1"/>
  <c r="C406" i="17" a="1"/>
  <c r="C406" i="17" s="1"/>
  <c r="C333" i="17" a="1"/>
  <c r="C333" i="17" s="1"/>
  <c r="C542" i="17" a="1"/>
  <c r="C542" i="17" s="1"/>
  <c r="C513" i="17" a="1"/>
  <c r="C513" i="17" s="1"/>
  <c r="C517" i="13" a="1"/>
  <c r="C517" i="13" s="1"/>
  <c r="C404" i="13" a="1"/>
  <c r="C404" i="13" s="1"/>
  <c r="C446" i="17" a="1"/>
  <c r="C446" i="17" s="1"/>
  <c r="C462" i="17" a="1"/>
  <c r="C462" i="17" s="1"/>
  <c r="C322" i="17" a="1"/>
  <c r="C322" i="17" s="1"/>
  <c r="C533" i="13" a="1"/>
  <c r="C533" i="13" s="1"/>
  <c r="C433" i="13" a="1"/>
  <c r="C433" i="13" s="1"/>
  <c r="C443" i="17" a="1"/>
  <c r="C443" i="17" s="1"/>
  <c r="C486" i="17" a="1"/>
  <c r="C486" i="17" s="1"/>
  <c r="C540" i="13" a="1"/>
  <c r="C540" i="13" s="1"/>
  <c r="C303" i="13" a="1"/>
  <c r="C303" i="13" s="1"/>
  <c r="C448" i="13" a="1"/>
  <c r="C448" i="13" s="1"/>
  <c r="C410" i="13" a="1"/>
  <c r="C410" i="13" s="1"/>
  <c r="C353" i="17" a="1"/>
  <c r="C353" i="17" s="1"/>
  <c r="C439" i="17" a="1"/>
  <c r="C439" i="17" s="1"/>
  <c r="C317" i="13" a="1"/>
  <c r="C317" i="13" s="1"/>
  <c r="C355" i="13" a="1"/>
  <c r="C355" i="13" s="1"/>
  <c r="C394" i="13" a="1"/>
  <c r="C394" i="13" s="1"/>
  <c r="C473" i="17" a="1"/>
  <c r="C473" i="17" s="1"/>
  <c r="C342" i="17" a="1"/>
  <c r="C342" i="17" s="1"/>
  <c r="C489" i="13" a="1"/>
  <c r="C489" i="13" s="1"/>
  <c r="C419" i="17" a="1"/>
  <c r="C419" i="17" s="1"/>
  <c r="C374" i="13" a="1"/>
  <c r="C374" i="13" s="1"/>
  <c r="C502" i="13" a="1"/>
  <c r="C502" i="13" s="1"/>
  <c r="C466" i="13" a="1"/>
  <c r="C466" i="13" s="1"/>
  <c r="C466" i="17" a="1"/>
  <c r="C466" i="17" s="1"/>
  <c r="C514" i="13" a="1"/>
  <c r="C514" i="13" s="1"/>
  <c r="C515" i="17" a="1"/>
  <c r="C515" i="17" s="1"/>
  <c r="C565" i="13" a="1"/>
  <c r="C565" i="13" s="1"/>
  <c r="C561" i="13" a="1"/>
  <c r="C561" i="13" s="1"/>
  <c r="C340" i="17" a="1"/>
  <c r="C340" i="17" s="1"/>
  <c r="C319" i="13" a="1"/>
  <c r="C319" i="13" s="1"/>
  <c r="C482" i="13" a="1"/>
  <c r="C482" i="13" s="1"/>
  <c r="C440" i="13" a="1"/>
  <c r="C440" i="13" s="1"/>
  <c r="C500" i="13" a="1"/>
  <c r="C500" i="13" s="1"/>
  <c r="C508" i="17" a="1"/>
  <c r="C508" i="17" s="1"/>
  <c r="C540" i="17" a="1"/>
  <c r="C540" i="17" s="1"/>
  <c r="C510" i="13" a="1"/>
  <c r="C510" i="13" s="1"/>
  <c r="C341" i="17" a="1"/>
  <c r="C341" i="17" s="1"/>
  <c r="C458" i="13" a="1"/>
  <c r="C458" i="13" s="1"/>
  <c r="C522" i="13" a="1"/>
  <c r="C522" i="13" s="1"/>
  <c r="C384" i="17" a="1"/>
  <c r="C384" i="17" s="1"/>
  <c r="C528" i="17" a="1"/>
  <c r="C528" i="17" s="1"/>
  <c r="C548" i="17" a="1"/>
  <c r="C548" i="17" s="1"/>
  <c r="C487" i="13" a="1"/>
  <c r="C487" i="13" s="1"/>
  <c r="C507" i="13" a="1"/>
  <c r="C507" i="13" s="1"/>
  <c r="C470" i="13" a="1"/>
  <c r="C470" i="13" s="1"/>
  <c r="C519" i="13" a="1"/>
  <c r="C519" i="13" s="1"/>
  <c r="C563" i="13" a="1"/>
  <c r="C563" i="13" s="1"/>
  <c r="C385" i="17" a="1"/>
  <c r="C385" i="17" s="1"/>
  <c r="C355" i="17" a="1"/>
  <c r="C355" i="17" s="1"/>
  <c r="C412" i="17" a="1"/>
  <c r="C412" i="17" s="1"/>
  <c r="C331" i="13" a="1"/>
  <c r="C331" i="13" s="1"/>
  <c r="C490" i="13" a="1"/>
  <c r="C490" i="13" s="1"/>
  <c r="C532" i="17" a="1"/>
  <c r="C532" i="17" s="1"/>
  <c r="C488" i="17" a="1"/>
  <c r="C488" i="17" s="1"/>
  <c r="C417" i="17" a="1"/>
  <c r="C417" i="17" s="1"/>
  <c r="C368" i="13" a="1"/>
  <c r="C368" i="13" s="1"/>
  <c r="C573" i="13" a="1"/>
  <c r="C573" i="13" s="1"/>
  <c r="C577" i="17" a="1"/>
  <c r="C577" i="17" s="1"/>
  <c r="C326" i="13" a="1"/>
  <c r="C326" i="13" s="1"/>
  <c r="C558" i="13" a="1"/>
  <c r="C558" i="13" s="1"/>
  <c r="C392" i="17" a="1"/>
  <c r="C392" i="17" s="1"/>
  <c r="C344" i="13" a="1"/>
  <c r="C344" i="13" s="1"/>
  <c r="C469" i="17" a="1"/>
  <c r="C469" i="17" s="1"/>
  <c r="C546" i="17" a="1"/>
  <c r="C546" i="17" s="1"/>
  <c r="C346" i="17" a="1"/>
  <c r="C346" i="17" s="1"/>
  <c r="C312" i="13" a="1"/>
  <c r="C312" i="13" s="1"/>
  <c r="C453" i="13" a="1"/>
  <c r="C453" i="13" s="1"/>
  <c r="C557" i="13" a="1"/>
  <c r="C557" i="13" s="1"/>
  <c r="C453" i="17" a="1"/>
  <c r="C453" i="17" s="1"/>
  <c r="C463" i="17" a="1"/>
  <c r="C463" i="17" s="1"/>
  <c r="C483" i="17" a="1"/>
  <c r="C483" i="17" s="1"/>
  <c r="C447" i="13" a="1"/>
  <c r="C447" i="13" s="1"/>
  <c r="C505" i="13" a="1"/>
  <c r="C505" i="13" s="1"/>
  <c r="C497" i="13" a="1"/>
  <c r="C497" i="13" s="1"/>
  <c r="C413" i="13" a="1"/>
  <c r="C413" i="13" s="1"/>
  <c r="C459" i="17" a="1"/>
  <c r="C459" i="17" s="1"/>
  <c r="C381" i="17" a="1"/>
  <c r="C381" i="17" s="1"/>
  <c r="C521" i="13" a="1"/>
  <c r="C521" i="13" s="1"/>
  <c r="C468" i="17" a="1"/>
  <c r="C468" i="17" s="1"/>
  <c r="C444" i="13" a="1"/>
  <c r="C444" i="13" s="1"/>
  <c r="C323" i="13" a="1"/>
  <c r="C323" i="13" s="1"/>
  <c r="C477" i="13" a="1"/>
  <c r="C477" i="13" s="1"/>
  <c r="C449" i="13" a="1"/>
  <c r="C449" i="13" s="1"/>
  <c r="C413" i="17" a="1"/>
  <c r="C413" i="17" s="1"/>
  <c r="C551" i="17" a="1"/>
  <c r="C551" i="17" s="1"/>
  <c r="C578" i="17" a="1"/>
  <c r="C578" i="17" s="1"/>
  <c r="C409" i="17" a="1"/>
  <c r="C409" i="17" s="1"/>
  <c r="C300" i="17" a="1"/>
  <c r="C300" i="17" s="1"/>
  <c r="C473" i="13" a="1"/>
  <c r="C473" i="13" s="1"/>
  <c r="C526" i="13" a="1"/>
  <c r="C526" i="13" s="1"/>
  <c r="C562" i="13" a="1"/>
  <c r="C562" i="13" s="1"/>
  <c r="C364" i="17" a="1"/>
  <c r="C364" i="17" s="1"/>
  <c r="C373" i="13" a="1"/>
  <c r="C373" i="13" s="1"/>
  <c r="C411" i="17" a="1"/>
  <c r="C411" i="17" s="1"/>
  <c r="C357" i="13" a="1"/>
  <c r="C357" i="13" s="1"/>
  <c r="C578" i="13" a="1"/>
  <c r="C578" i="13" s="1"/>
  <c r="C326" i="17" a="1"/>
  <c r="C326" i="17" s="1"/>
  <c r="C399" i="17" a="1"/>
  <c r="C399" i="17" s="1"/>
  <c r="C313" i="13" a="1"/>
  <c r="C313" i="13" s="1"/>
  <c r="C478" i="13" a="1"/>
  <c r="C478" i="13" s="1"/>
  <c r="C371" i="17" a="1"/>
  <c r="C371" i="17" s="1"/>
  <c r="C557" i="17" a="1"/>
  <c r="C557" i="17" s="1"/>
  <c r="C444" i="17" a="1"/>
  <c r="C444" i="17" s="1"/>
  <c r="C523" i="13" a="1"/>
  <c r="C523" i="13" s="1"/>
  <c r="C349" i="17" a="1"/>
  <c r="C349" i="17" s="1"/>
  <c r="C327" i="13" a="1"/>
  <c r="C327" i="13" s="1"/>
  <c r="C429" i="13" a="1"/>
  <c r="C429" i="13" s="1"/>
  <c r="C500" i="17" a="1"/>
  <c r="C500" i="17" s="1"/>
  <c r="C550" i="13" a="1"/>
  <c r="C550" i="13" s="1"/>
  <c r="C365" i="13" a="1"/>
  <c r="C365" i="13" s="1"/>
  <c r="C480" i="13" a="1"/>
  <c r="C480" i="13" s="1"/>
  <c r="C394" i="17" a="1"/>
  <c r="C394" i="17" s="1"/>
  <c r="C363" i="17" a="1"/>
  <c r="C363" i="17" s="1"/>
  <c r="C574" i="17" a="1"/>
  <c r="C574" i="17" s="1"/>
  <c r="C462" i="13" a="1"/>
  <c r="C462" i="13" s="1"/>
  <c r="C455" i="13" a="1"/>
  <c r="C455" i="13" s="1"/>
  <c r="C299" i="17" a="1"/>
  <c r="C299" i="17" s="1"/>
  <c r="C325" i="17" a="1"/>
  <c r="C325" i="17" s="1"/>
  <c r="C527" i="13" a="1"/>
  <c r="C527" i="13" s="1"/>
  <c r="C549" i="17" a="1"/>
  <c r="C549" i="17" s="1"/>
  <c r="C336" i="17" a="1"/>
  <c r="C336" i="17" s="1"/>
  <c r="C456" i="13" a="1"/>
  <c r="C456" i="13" s="1"/>
  <c r="C385" i="13" a="1"/>
  <c r="C385" i="13" s="1"/>
  <c r="C511" i="17" a="1"/>
  <c r="C511" i="17" s="1"/>
  <c r="C386" i="13" a="1"/>
  <c r="C386" i="13" s="1"/>
  <c r="C449" i="17" a="1"/>
  <c r="C449" i="17" s="1"/>
  <c r="C317" i="17" a="1"/>
  <c r="C317" i="17" s="1"/>
  <c r="C361" i="13" a="1"/>
  <c r="C361" i="13" s="1"/>
  <c r="C537" i="13" a="1"/>
  <c r="C537" i="13" s="1"/>
  <c r="C329" i="17" a="1"/>
  <c r="C329" i="17" s="1"/>
  <c r="C487" i="17" a="1"/>
  <c r="C487" i="17" s="1"/>
  <c r="C332" i="13" a="1"/>
  <c r="C332" i="13" s="1"/>
  <c r="C477" i="17" a="1"/>
  <c r="C477" i="17" s="1"/>
  <c r="C543" i="17" a="1"/>
  <c r="C543" i="17" s="1"/>
  <c r="C541" i="13" a="1"/>
  <c r="C541" i="13" s="1"/>
  <c r="C313" i="17" a="1"/>
  <c r="C313" i="17" s="1"/>
  <c r="C542" i="13" a="1"/>
  <c r="C542" i="13" s="1"/>
  <c r="C442" i="13" a="1"/>
  <c r="C442" i="13" s="1"/>
  <c r="C495" i="17" a="1"/>
  <c r="C495" i="17" s="1"/>
  <c r="C432" i="13" a="1"/>
  <c r="C432" i="13" s="1"/>
  <c r="C331" i="17" a="1"/>
  <c r="C331" i="17" s="1"/>
  <c r="C573" i="17" a="1"/>
  <c r="C573" i="17" s="1"/>
  <c r="C549" i="13" a="1"/>
  <c r="C549" i="13" s="1"/>
  <c r="C474" i="13" a="1"/>
  <c r="C474" i="13" s="1"/>
  <c r="C547" i="13" a="1"/>
  <c r="C547" i="13" s="1"/>
  <c r="C390" i="17" a="1"/>
  <c r="C390" i="17" s="1"/>
  <c r="C517" i="17" a="1"/>
  <c r="C517" i="17" s="1"/>
  <c r="C441" i="17" a="1"/>
  <c r="C441" i="17" s="1"/>
  <c r="C575" i="17" a="1"/>
  <c r="C575" i="17" s="1"/>
  <c r="C537" i="17" a="1"/>
  <c r="C537" i="17" s="1"/>
  <c r="C408" i="13" a="1"/>
  <c r="C408" i="13" s="1"/>
  <c r="C358" i="13" a="1"/>
  <c r="C358" i="13" s="1"/>
  <c r="C525" i="13" a="1"/>
  <c r="C525" i="13" s="1"/>
  <c r="C318" i="13" a="1"/>
  <c r="C318" i="13" s="1"/>
  <c r="C539" i="17" a="1"/>
  <c r="C539" i="17" s="1"/>
  <c r="C357" i="17" a="1"/>
  <c r="C357" i="17" s="1"/>
  <c r="C436" i="17" a="1"/>
  <c r="C436" i="17" s="1"/>
  <c r="C454" i="13" a="1"/>
  <c r="C454" i="13" s="1"/>
  <c r="C513" i="13" a="1"/>
  <c r="C513" i="13" s="1"/>
  <c r="C305" i="17" a="1"/>
  <c r="C305" i="17" s="1"/>
  <c r="C534" i="13" a="1"/>
  <c r="C534" i="13" s="1"/>
  <c r="C417" i="13" a="1"/>
  <c r="C417" i="13" s="1"/>
  <c r="C361" i="17" a="1"/>
  <c r="C361" i="17" s="1"/>
  <c r="C334" i="13" a="1"/>
  <c r="C334" i="13" s="1"/>
  <c r="C403" i="13" a="1"/>
  <c r="C403" i="13" s="1"/>
  <c r="C501" i="13" a="1"/>
  <c r="C501" i="13" s="1"/>
  <c r="C541" i="17" a="1"/>
  <c r="C541" i="17" s="1"/>
  <c r="C437" i="13" a="1"/>
  <c r="C437" i="13" s="1"/>
  <c r="C516" i="13" a="1"/>
  <c r="C516" i="13" s="1"/>
  <c r="C478" i="17" a="1"/>
  <c r="C478" i="17" s="1"/>
  <c r="C492" i="13" a="1"/>
  <c r="C492" i="13" s="1"/>
  <c r="C508" i="13" a="1"/>
  <c r="C508" i="13" s="1"/>
  <c r="C545" i="17" a="1"/>
  <c r="C545" i="17" s="1"/>
  <c r="C356" i="17" a="1"/>
  <c r="C356" i="17" s="1"/>
  <c r="C337" i="13" a="1"/>
  <c r="C337" i="13" s="1"/>
  <c r="C468" i="13" a="1"/>
  <c r="C468" i="13" s="1"/>
  <c r="C445" i="13" a="1"/>
  <c r="C445" i="13" s="1"/>
  <c r="C428" i="13" a="1"/>
  <c r="C428" i="13" s="1"/>
  <c r="C574" i="13" a="1"/>
  <c r="C574" i="13" s="1"/>
  <c r="C423" i="13" a="1"/>
  <c r="C423" i="13" s="1"/>
  <c r="C370" i="13" a="1"/>
  <c r="C370" i="13" s="1"/>
  <c r="C545" i="13" a="1"/>
  <c r="C545" i="13" s="1"/>
  <c r="C324" i="13" a="1"/>
  <c r="C324" i="13" s="1"/>
  <c r="C337" i="17" a="1"/>
  <c r="C337" i="17" s="1"/>
  <c r="C421" i="13" a="1"/>
  <c r="C421" i="13" s="1"/>
  <c r="C456" i="17" a="1"/>
  <c r="C456" i="17" s="1"/>
  <c r="C318" i="17" a="1"/>
  <c r="C318" i="17" s="1"/>
  <c r="C430" i="13" a="1"/>
  <c r="C430" i="13" s="1"/>
  <c r="C426" i="17" a="1"/>
  <c r="C426" i="17" s="1"/>
  <c r="C424" i="13" a="1"/>
  <c r="C424" i="13" s="1"/>
  <c r="C306" i="13" a="1"/>
  <c r="C306" i="13" s="1"/>
  <c r="C388" i="17" a="1"/>
  <c r="C388" i="17" s="1"/>
  <c r="C469" i="13" a="1"/>
  <c r="C469" i="13" s="1"/>
  <c r="C518" i="17" a="1"/>
  <c r="C518" i="17" s="1"/>
  <c r="C358" i="17" a="1"/>
  <c r="C358" i="17" s="1"/>
  <c r="C309" i="17" a="1"/>
  <c r="C309" i="17" s="1"/>
  <c r="C416" i="13" a="1"/>
  <c r="C416" i="13" s="1"/>
  <c r="C378" i="17" a="1"/>
  <c r="C378" i="17" s="1"/>
  <c r="C436" i="13" a="1"/>
  <c r="C436" i="13" s="1"/>
  <c r="C442" i="17" a="1"/>
  <c r="C442" i="17" s="1"/>
  <c r="C438" i="13" a="1"/>
  <c r="C438" i="13" s="1"/>
  <c r="C558" i="17" a="1"/>
  <c r="C558" i="17" s="1"/>
  <c r="C323" i="17" a="1"/>
  <c r="C323" i="17" s="1"/>
  <c r="C460" i="17" a="1"/>
  <c r="C460" i="17" s="1"/>
  <c r="C367" i="17" a="1"/>
  <c r="C367" i="17" s="1"/>
  <c r="C510" i="17" a="1"/>
  <c r="C510" i="17" s="1"/>
  <c r="C380" i="13" a="1"/>
  <c r="C380" i="13" s="1"/>
  <c r="C383" i="17" a="1"/>
  <c r="C383" i="17" s="1"/>
  <c r="C428" i="17" a="1"/>
  <c r="C428" i="17" s="1"/>
  <c r="C509" i="17" a="1"/>
  <c r="C509" i="17" s="1"/>
  <c r="C422" i="13" a="1"/>
  <c r="C422" i="13" s="1"/>
  <c r="C457" i="17" a="1"/>
  <c r="C457" i="17" s="1"/>
  <c r="C375" i="17" a="1"/>
  <c r="C375" i="17" s="1"/>
  <c r="C576" i="17" a="1"/>
  <c r="C576" i="17" s="1"/>
  <c r="C405" i="17" a="1"/>
  <c r="C405" i="17" s="1"/>
  <c r="C396" i="13" a="1"/>
  <c r="C396" i="13" s="1"/>
  <c r="C307" i="17" a="1"/>
  <c r="C307" i="17" s="1"/>
  <c r="C302" i="17" a="1"/>
  <c r="C302" i="17" s="1"/>
  <c r="C435" i="13" a="1"/>
  <c r="C435" i="13" s="1"/>
  <c r="C306" i="17" a="1"/>
  <c r="C306" i="17" s="1"/>
  <c r="C302" i="13" a="1"/>
  <c r="C302" i="13" s="1"/>
  <c r="C527" i="17" a="1"/>
  <c r="C527" i="17" s="1"/>
  <c r="C391" i="17" a="1"/>
  <c r="C391" i="17" s="1"/>
  <c r="C547" i="17" a="1"/>
  <c r="C547" i="17" s="1"/>
  <c r="C321" i="17" a="1"/>
  <c r="C321" i="17" s="1"/>
  <c r="C340" i="13" a="1"/>
  <c r="C340" i="13" s="1"/>
  <c r="C372" i="17" a="1"/>
  <c r="C372" i="17" s="1"/>
  <c r="C418" i="17" a="1"/>
  <c r="C418" i="17" s="1"/>
  <c r="C359" i="13" a="1"/>
  <c r="C359" i="13" s="1"/>
  <c r="C452" i="13" a="1"/>
  <c r="C452" i="13" s="1"/>
  <c r="C434" i="13" a="1"/>
  <c r="C434" i="13" s="1"/>
  <c r="C431" i="13" a="1"/>
  <c r="C431" i="13" s="1"/>
  <c r="C341" i="13" a="1"/>
  <c r="C341" i="13" s="1"/>
  <c r="C404" i="17" a="1"/>
  <c r="C404" i="17" s="1"/>
  <c r="C472" i="17" a="1"/>
  <c r="C472" i="17" s="1"/>
  <c r="C425" i="17" a="1"/>
  <c r="C425" i="17" s="1"/>
  <c r="C310" i="13" a="1"/>
  <c r="C310" i="13" s="1"/>
  <c r="C460" i="13" a="1"/>
  <c r="C460" i="13" s="1"/>
  <c r="C481" i="13" a="1"/>
  <c r="C481" i="13" s="1"/>
  <c r="C382" i="17" a="1"/>
  <c r="C382" i="17" s="1"/>
  <c r="C507" i="17" a="1"/>
  <c r="C507" i="17" s="1"/>
  <c r="C498" i="13" a="1"/>
  <c r="C498" i="13" s="1"/>
  <c r="C538" i="17" a="1"/>
  <c r="C538" i="17" s="1"/>
  <c r="C570" i="13" a="1"/>
  <c r="C570" i="13" s="1"/>
  <c r="C366" i="17" a="1"/>
  <c r="C366" i="17" s="1"/>
  <c r="C316" i="13" a="1"/>
  <c r="C316" i="13" s="1"/>
  <c r="C552" i="13" a="1"/>
  <c r="C552" i="13" s="1"/>
  <c r="C315" i="17" a="1"/>
  <c r="C315" i="17" s="1"/>
  <c r="C494" i="13" a="1"/>
  <c r="C494" i="13" s="1"/>
  <c r="C483" i="13" a="1"/>
  <c r="C483" i="13" s="1"/>
  <c r="C379" i="17" a="1"/>
  <c r="C379" i="17" s="1"/>
  <c r="C516" i="17" a="1"/>
  <c r="C516" i="17" s="1"/>
  <c r="C476" i="17" a="1"/>
  <c r="C476" i="17" s="1"/>
  <c r="C503" i="13" a="1"/>
  <c r="C503" i="13" s="1"/>
  <c r="C333" i="13" a="1"/>
  <c r="C333" i="13" s="1"/>
  <c r="C312" i="17" a="1"/>
  <c r="C312" i="17" s="1"/>
  <c r="C352" i="13" a="1"/>
  <c r="C352" i="13" s="1"/>
  <c r="C569" i="13" a="1"/>
  <c r="C569" i="13" s="1"/>
  <c r="C461" i="17" a="1"/>
  <c r="C461" i="17" s="1"/>
  <c r="C420" i="13" a="1"/>
  <c r="C420" i="13" s="1"/>
  <c r="C332" i="17" a="1"/>
  <c r="C332" i="17" s="1"/>
  <c r="C373" i="17" a="1"/>
  <c r="C373" i="17" s="1"/>
  <c r="C560" i="17" a="1"/>
  <c r="C560" i="17" s="1"/>
  <c r="C531" i="17" a="1"/>
  <c r="C531" i="17" s="1"/>
  <c r="C496" i="17" a="1"/>
  <c r="C496" i="17" s="1"/>
  <c r="C307" i="13" a="1"/>
  <c r="C307" i="13" s="1"/>
  <c r="C439" i="13" a="1"/>
  <c r="C439" i="13" s="1"/>
  <c r="C351" i="13" a="1"/>
  <c r="C351" i="13" s="1"/>
  <c r="C338" i="13" a="1"/>
  <c r="C338" i="13" s="1"/>
  <c r="C362" i="13" a="1"/>
  <c r="C362" i="13" s="1"/>
  <c r="C501" i="17" a="1"/>
  <c r="C501" i="17" s="1"/>
  <c r="C485" i="13" a="1"/>
  <c r="C485" i="13" s="1"/>
  <c r="C467" i="13" a="1"/>
  <c r="C467" i="13" s="1"/>
  <c r="C426" i="13" a="1"/>
  <c r="C426" i="13" s="1"/>
  <c r="C577" i="13" a="1"/>
  <c r="C577" i="13" s="1"/>
  <c r="C406" i="13" a="1"/>
  <c r="C406" i="13" s="1"/>
  <c r="C364" i="13" a="1"/>
  <c r="C364" i="13" s="1"/>
  <c r="C415" i="13" a="1"/>
  <c r="C415" i="13" s="1"/>
  <c r="C309" i="13" a="1"/>
  <c r="C309" i="13" s="1"/>
  <c r="C554" i="17" a="1"/>
  <c r="C554" i="17" s="1"/>
  <c r="C450" i="13" a="1"/>
  <c r="C450" i="13" s="1"/>
  <c r="C561" i="17" a="1"/>
  <c r="C561" i="17" s="1"/>
  <c r="C506" i="13" a="1"/>
  <c r="C506" i="13" s="1"/>
  <c r="C465" i="13" a="1"/>
  <c r="C465" i="13" s="1"/>
  <c r="C380" i="17" a="1"/>
  <c r="C380" i="17" s="1"/>
  <c r="C572" i="17" a="1"/>
  <c r="C572" i="17" s="1"/>
  <c r="C523" i="17" a="1"/>
  <c r="C523" i="17" s="1"/>
  <c r="C354" i="17" a="1"/>
  <c r="C354" i="17" s="1"/>
  <c r="C370" i="17" a="1"/>
  <c r="C370" i="17" s="1"/>
  <c r="C464" i="17" a="1"/>
  <c r="C464" i="17" s="1"/>
  <c r="C562" i="17" a="1"/>
  <c r="C562" i="17" s="1"/>
  <c r="C498" i="17" a="1"/>
  <c r="C498" i="17" s="1"/>
  <c r="C433" i="17" a="1"/>
  <c r="C433" i="17" s="1"/>
  <c r="C560" i="13" a="1"/>
  <c r="C560" i="13" s="1"/>
  <c r="C396" i="17" a="1"/>
  <c r="C396" i="17" s="1"/>
  <c r="C494" i="17" a="1"/>
  <c r="C494" i="17" s="1"/>
  <c r="C495" i="13" a="1"/>
  <c r="C495" i="13" s="1"/>
  <c r="C392" i="13" a="1"/>
  <c r="C392" i="13" s="1"/>
  <c r="C504" i="17" a="1"/>
  <c r="C504" i="17" s="1"/>
  <c r="C512" i="13" a="1"/>
  <c r="C512" i="13" s="1"/>
  <c r="C346" i="13" a="1"/>
  <c r="C346" i="13" s="1"/>
  <c r="C543" i="13" a="1"/>
  <c r="C543" i="13" s="1"/>
  <c r="C352" i="17" a="1"/>
  <c r="C352" i="17" s="1"/>
  <c r="C387" i="13" a="1"/>
  <c r="C387" i="13" s="1"/>
  <c r="C571" i="17" a="1"/>
  <c r="C571" i="17" s="1"/>
  <c r="C41" i="3"/>
  <c r="C42" i="3" s="1"/>
  <c r="C522" i="17" a="1"/>
  <c r="C522" i="17" s="1"/>
  <c r="C503" i="17" a="1"/>
  <c r="C503" i="17" s="1"/>
  <c r="C310" i="17" a="1"/>
  <c r="C310" i="17" s="1"/>
  <c r="C414" i="13" a="1"/>
  <c r="C414" i="13" s="1"/>
  <c r="C408" i="17" a="1"/>
  <c r="C408" i="17" s="1"/>
  <c r="C322" i="13" a="1"/>
  <c r="C322" i="13" s="1"/>
  <c r="C579" i="17" a="1"/>
  <c r="C579" i="17" s="1"/>
  <c r="C387" i="17" a="1"/>
  <c r="C387" i="17" s="1"/>
  <c r="C414" i="17" a="1"/>
  <c r="C414" i="17" s="1"/>
  <c r="C425" i="13" a="1"/>
  <c r="C425" i="13" s="1"/>
  <c r="C311" i="13" a="1"/>
  <c r="C311" i="13" s="1"/>
  <c r="C400" i="13" a="1"/>
  <c r="C400" i="13" s="1"/>
  <c r="C437" i="17" a="1"/>
  <c r="C437" i="17" s="1"/>
  <c r="C445" i="17" a="1"/>
  <c r="C445" i="17" s="1"/>
  <c r="C299" i="13" a="1"/>
  <c r="C299" i="13" s="1"/>
  <c r="C529" i="17" a="1"/>
  <c r="C529" i="17" s="1"/>
  <c r="C552" i="17" a="1"/>
  <c r="C552" i="17" s="1"/>
  <c r="C374" i="17" a="1"/>
  <c r="C374" i="17" s="1"/>
  <c r="C509" i="13" a="1"/>
  <c r="C509" i="13" s="1"/>
  <c r="C575" i="13" a="1"/>
  <c r="C575" i="13" s="1"/>
  <c r="C559" i="13" a="1"/>
  <c r="C559" i="13" s="1"/>
  <c r="C480" i="17" a="1"/>
  <c r="C480" i="17" s="1"/>
  <c r="C520" i="17" a="1"/>
  <c r="C520" i="17" s="1"/>
  <c r="C526" i="17" a="1"/>
  <c r="C526" i="17" s="1"/>
  <c r="C485" i="17" a="1"/>
  <c r="C485" i="17" s="1"/>
  <c r="C377" i="17" a="1"/>
  <c r="C377" i="17" s="1"/>
  <c r="C435" i="17" a="1"/>
  <c r="C435" i="17" s="1"/>
  <c r="C576" i="13" a="1"/>
  <c r="C576" i="13" s="1"/>
  <c r="C405" i="13" a="1"/>
  <c r="C405" i="13" s="1"/>
  <c r="C491" i="13" a="1"/>
  <c r="C491" i="13" s="1"/>
  <c r="C546" i="13" a="1"/>
  <c r="C546" i="13" s="1"/>
  <c r="C410" i="17" a="1"/>
  <c r="C410" i="17" s="1"/>
  <c r="C324" i="17" a="1"/>
  <c r="C324" i="17" s="1"/>
  <c r="C416" i="17" a="1"/>
  <c r="C416" i="17" s="1"/>
  <c r="C395" i="13" a="1"/>
  <c r="C395" i="13" s="1"/>
  <c r="C505" i="17" a="1"/>
  <c r="C505" i="17" s="1"/>
  <c r="C429" i="17" a="1"/>
  <c r="C429" i="17" s="1"/>
  <c r="C379" i="13" a="1"/>
  <c r="C379" i="13" s="1"/>
  <c r="C372" i="13" a="1"/>
  <c r="C372" i="13" s="1"/>
  <c r="C367" i="13" a="1"/>
  <c r="C367" i="13" s="1"/>
  <c r="C422" i="17" a="1"/>
  <c r="C422" i="17" s="1"/>
  <c r="C465" i="17" a="1"/>
  <c r="C465" i="17" s="1"/>
  <c r="C339" i="17" a="1"/>
  <c r="C339" i="17" s="1"/>
  <c r="C365" i="17" a="1"/>
  <c r="C365" i="17" s="1"/>
  <c r="C369" i="17" a="1"/>
  <c r="C369" i="17" s="1"/>
  <c r="C544" i="17" a="1"/>
  <c r="C544" i="17" s="1"/>
  <c r="C391" i="13" a="1"/>
  <c r="C391" i="13" s="1"/>
  <c r="C348" i="17" a="1"/>
  <c r="C348" i="17" s="1"/>
  <c r="C432" i="17" a="1"/>
  <c r="C432" i="17" s="1"/>
  <c r="C475" i="17" a="1"/>
  <c r="C475" i="17" s="1"/>
  <c r="C470" i="17" a="1"/>
  <c r="C470" i="17" s="1"/>
  <c r="C407" i="13" a="1"/>
  <c r="C407" i="13" s="1"/>
  <c r="C363" i="13" a="1"/>
  <c r="C363" i="13" s="1"/>
  <c r="C551" i="13" a="1"/>
  <c r="C551" i="13" s="1"/>
  <c r="C319" i="17" a="1"/>
  <c r="C319" i="17" s="1"/>
  <c r="C579" i="13" a="1"/>
  <c r="C579" i="13" s="1"/>
  <c r="C388" i="13" a="1"/>
  <c r="C388" i="13" s="1"/>
  <c r="C529" i="13" a="1"/>
  <c r="C529" i="13" s="1"/>
  <c r="C471" i="13" a="1"/>
  <c r="C471" i="13" s="1"/>
  <c r="C330" i="13" a="1"/>
  <c r="C330" i="13" s="1"/>
  <c r="C401" i="13" a="1"/>
  <c r="C401" i="13" s="1"/>
  <c r="C371" i="13" a="1"/>
  <c r="C371" i="13" s="1"/>
  <c r="C359" i="17" a="1"/>
  <c r="C359" i="17" s="1"/>
  <c r="C420" i="17" a="1"/>
  <c r="C420" i="17" s="1"/>
  <c r="C493" i="13" a="1"/>
  <c r="C493" i="13" s="1"/>
  <c r="C354" i="13" a="1"/>
  <c r="C354" i="13" s="1"/>
  <c r="C305" i="13" a="1"/>
  <c r="C305" i="13" s="1"/>
  <c r="C536" i="13" a="1"/>
  <c r="C536" i="13" s="1"/>
  <c r="C464" i="13" a="1"/>
  <c r="C464" i="13" s="1"/>
  <c r="C402" i="13" a="1"/>
  <c r="C402" i="13" s="1"/>
  <c r="C325" i="13" a="1"/>
  <c r="C325" i="13" s="1"/>
  <c r="C378" i="13" a="1"/>
  <c r="C378" i="13" s="1"/>
  <c r="C443" i="13" a="1"/>
  <c r="C443" i="13" s="1"/>
  <c r="C496" i="13" a="1"/>
  <c r="C496" i="13" s="1"/>
  <c r="C532" i="13" a="1"/>
  <c r="C532" i="13" s="1"/>
  <c r="C376" i="13" a="1"/>
  <c r="C376" i="13" s="1"/>
  <c r="C486" i="13" a="1"/>
  <c r="C486" i="13" s="1"/>
  <c r="C539" i="13" a="1"/>
  <c r="C539" i="13" s="1"/>
  <c r="C360" i="17" a="1"/>
  <c r="C360" i="17" s="1"/>
  <c r="C535" i="17" a="1"/>
  <c r="C535" i="17" s="1"/>
  <c r="C568" i="13" a="1"/>
  <c r="C568" i="13" s="1"/>
  <c r="C448" i="17" a="1"/>
  <c r="C448" i="17" s="1"/>
  <c r="C351" i="17" a="1"/>
  <c r="C351" i="17" s="1"/>
  <c r="C329" i="13" a="1"/>
  <c r="C329" i="13" s="1"/>
  <c r="C383" i="13" a="1"/>
  <c r="C383" i="13" s="1"/>
  <c r="C567" i="13" a="1"/>
  <c r="C567" i="13" s="1"/>
  <c r="C451" i="13" a="1"/>
  <c r="C451" i="13" s="1"/>
  <c r="C555" i="17" a="1"/>
  <c r="C555" i="17" s="1"/>
  <c r="C476" i="13" a="1"/>
  <c r="C476" i="13" s="1"/>
  <c r="C381" i="13" a="1"/>
  <c r="C381" i="13" s="1"/>
  <c r="C481" i="17" a="1"/>
  <c r="C481" i="17" s="1"/>
  <c r="C356" i="13" a="1"/>
  <c r="C356" i="13" s="1"/>
  <c r="C475" i="13" a="1"/>
  <c r="C475" i="13" s="1"/>
  <c r="C403" i="17" a="1"/>
  <c r="C403" i="17" s="1"/>
  <c r="C389" i="13" a="1"/>
  <c r="C389" i="13" s="1"/>
  <c r="C395" i="17" a="1"/>
  <c r="C395" i="17" s="1"/>
  <c r="C409" i="13" a="1"/>
  <c r="C409" i="13" s="1"/>
  <c r="C411" i="13" a="1"/>
  <c r="C411" i="13" s="1"/>
  <c r="C484" i="17" a="1"/>
  <c r="C484" i="17" s="1"/>
  <c r="C314" i="13" a="1"/>
  <c r="C314" i="13" s="1"/>
  <c r="C463" i="13" a="1"/>
  <c r="C463" i="13" s="1"/>
  <c r="C474" i="17" a="1"/>
  <c r="C474" i="17" s="1"/>
  <c r="C521" i="17" a="1"/>
  <c r="C521" i="17" s="1"/>
  <c r="C303" i="17" a="1"/>
  <c r="C303" i="17" s="1"/>
  <c r="C314" i="17" a="1"/>
  <c r="C314" i="17" s="1"/>
  <c r="C316" i="17" a="1"/>
  <c r="C316" i="17" s="1"/>
  <c r="C455" i="17" a="1"/>
  <c r="C455" i="17" s="1"/>
  <c r="C491" i="17" a="1"/>
  <c r="C491" i="17" s="1"/>
  <c r="C308" i="13" a="1"/>
  <c r="C308" i="13" s="1"/>
  <c r="C451" i="17" a="1"/>
  <c r="C451" i="17" s="1"/>
  <c r="C350" i="17" a="1"/>
  <c r="C350" i="17" s="1"/>
  <c r="C24" i="18"/>
  <c r="C92" i="18" s="1"/>
  <c r="C127" i="18" s="1"/>
  <c r="C162" i="18" s="1"/>
  <c r="C24" i="9"/>
  <c r="C595" i="13" l="1"/>
  <c r="C882" i="13" s="1"/>
  <c r="C1169" i="13" s="1"/>
  <c r="C750" i="13"/>
  <c r="C1037" i="13" s="1"/>
  <c r="C1324" i="13" s="1"/>
  <c r="C616" i="13"/>
  <c r="C903" i="13" s="1"/>
  <c r="C1190" i="13" s="1"/>
  <c r="C665" i="13"/>
  <c r="C952" i="13" s="1"/>
  <c r="C1239" i="13" s="1"/>
  <c r="C866" i="13"/>
  <c r="C1153" i="13" s="1"/>
  <c r="C1440" i="13" s="1"/>
  <c r="C654" i="13"/>
  <c r="C941" i="13" s="1"/>
  <c r="C1228" i="13" s="1"/>
  <c r="C679" i="13"/>
  <c r="C966" i="13" s="1"/>
  <c r="C1253" i="13" s="1"/>
  <c r="C713" i="13"/>
  <c r="C1000" i="13" s="1"/>
  <c r="C1287" i="13" s="1"/>
  <c r="C594" i="13"/>
  <c r="C881" i="13" s="1"/>
  <c r="C1168" i="13" s="1"/>
  <c r="C703" i="13"/>
  <c r="C990" i="13" s="1"/>
  <c r="C1277" i="13" s="1"/>
  <c r="C657" i="13"/>
  <c r="C944" i="13" s="1"/>
  <c r="C690" i="13"/>
  <c r="C977" i="13" s="1"/>
  <c r="C1264" i="13" s="1"/>
  <c r="C673" i="13"/>
  <c r="C960" i="13" s="1"/>
  <c r="C1247" i="13" s="1"/>
  <c r="C837" i="13"/>
  <c r="C1124" i="13" s="1"/>
  <c r="C1411" i="13" s="1"/>
  <c r="C660" i="13"/>
  <c r="C947" i="13" s="1"/>
  <c r="C1234" i="13" s="1"/>
  <c r="C808" i="13"/>
  <c r="C1095" i="13" s="1"/>
  <c r="C1382" i="13" s="1"/>
  <c r="C631" i="13"/>
  <c r="C918" i="13" s="1"/>
  <c r="C1205" i="13" s="1"/>
  <c r="C850" i="13"/>
  <c r="C1137" i="13" s="1"/>
  <c r="C1424" i="13" s="1"/>
  <c r="C809" i="13"/>
  <c r="C1096" i="13" s="1"/>
  <c r="C1383" i="13" s="1"/>
  <c r="C727" i="13"/>
  <c r="C1014" i="13" s="1"/>
  <c r="C1301" i="13" s="1"/>
  <c r="C681" i="13"/>
  <c r="C968" i="13" s="1"/>
  <c r="C1255" i="13" s="1"/>
  <c r="C827" i="13"/>
  <c r="C1114" i="13" s="1"/>
  <c r="C1401" i="13" s="1"/>
  <c r="C691" i="13"/>
  <c r="C978" i="13" s="1"/>
  <c r="C1265" i="13" s="1"/>
  <c r="C622" i="13"/>
  <c r="C909" i="13" s="1"/>
  <c r="C1196" i="13" s="1"/>
  <c r="C637" i="13"/>
  <c r="C924" i="13" s="1"/>
  <c r="C1211" i="13" s="1"/>
  <c r="C587" i="13"/>
  <c r="C874" i="13" s="1"/>
  <c r="C1161" i="13" s="1"/>
  <c r="C744" i="13"/>
  <c r="C1031" i="13" s="1"/>
  <c r="C1318" i="13" s="1"/>
  <c r="C748" i="13"/>
  <c r="C1035" i="13" s="1"/>
  <c r="C1322" i="13" s="1"/>
  <c r="C635" i="13"/>
  <c r="C922" i="13" s="1"/>
  <c r="C1209" i="13" s="1"/>
  <c r="C805" i="13"/>
  <c r="C1092" i="13" s="1"/>
  <c r="C1379" i="13" s="1"/>
  <c r="C699" i="13"/>
  <c r="C986" i="13" s="1"/>
  <c r="C1273" i="13" s="1"/>
  <c r="C771" i="13"/>
  <c r="C1058" i="13" s="1"/>
  <c r="C1345" i="13" s="1"/>
  <c r="C663" i="13"/>
  <c r="C950" i="13" s="1"/>
  <c r="C1237" i="13" s="1"/>
  <c r="C94" i="9"/>
  <c r="C129" i="9" s="1"/>
  <c r="C164" i="9" s="1"/>
  <c r="C109" i="9"/>
  <c r="C144" i="9" s="1"/>
  <c r="C179" i="9" s="1"/>
  <c r="C676" i="13"/>
  <c r="C963" i="13" s="1"/>
  <c r="C1250" i="13" s="1"/>
  <c r="C738" i="13"/>
  <c r="C1025" i="13" s="1"/>
  <c r="C1312" i="13" s="1"/>
  <c r="C612" i="13"/>
  <c r="C899" i="13" s="1"/>
  <c r="C1186" i="13" s="1"/>
  <c r="C678" i="13"/>
  <c r="C965" i="13" s="1"/>
  <c r="C1252" i="13" s="1"/>
  <c r="C659" i="13"/>
  <c r="C946" i="13" s="1"/>
  <c r="C1233" i="13" s="1"/>
  <c r="C833" i="13"/>
  <c r="C1120" i="13" s="1"/>
  <c r="C1407" i="13" s="1"/>
  <c r="C580" i="13"/>
  <c r="C586" i="13"/>
  <c r="C782" i="13"/>
  <c r="C1069" i="13" s="1"/>
  <c r="C1356" i="13" s="1"/>
  <c r="C737" i="13"/>
  <c r="C1024" i="13" s="1"/>
  <c r="C1311" i="13" s="1"/>
  <c r="C754" i="13"/>
  <c r="C1041" i="13" s="1"/>
  <c r="C1328" i="13" s="1"/>
  <c r="C856" i="13"/>
  <c r="C1143" i="13" s="1"/>
  <c r="C1430" i="13" s="1"/>
  <c r="C770" i="13"/>
  <c r="C1057" i="13" s="1"/>
  <c r="C1344" i="13" s="1"/>
  <c r="C785" i="13"/>
  <c r="C1072" i="13" s="1"/>
  <c r="C1359" i="13" s="1"/>
  <c r="C722" i="13"/>
  <c r="C1009" i="13" s="1"/>
  <c r="C1296" i="13" s="1"/>
  <c r="C709" i="13"/>
  <c r="C996" i="13" s="1"/>
  <c r="C1283" i="13" s="1"/>
  <c r="C717" i="13"/>
  <c r="C1004" i="13" s="1"/>
  <c r="C1291" i="13" s="1"/>
  <c r="C710" i="13"/>
  <c r="C997" i="13" s="1"/>
  <c r="C1284" i="13" s="1"/>
  <c r="C795" i="13"/>
  <c r="C1082" i="13" s="1"/>
  <c r="C1369" i="13" s="1"/>
  <c r="C621" i="13"/>
  <c r="C908" i="13" s="1"/>
  <c r="C1195" i="13" s="1"/>
  <c r="C719" i="13"/>
  <c r="C1006" i="13" s="1"/>
  <c r="C1293" i="13" s="1"/>
  <c r="C619" i="13"/>
  <c r="C906" i="13" s="1"/>
  <c r="C1193" i="13" s="1"/>
  <c r="C742" i="13"/>
  <c r="C1029" i="13" s="1"/>
  <c r="C1316" i="13" s="1"/>
  <c r="C765" i="13"/>
  <c r="C1052" i="13" s="1"/>
  <c r="C1339" i="13" s="1"/>
  <c r="C806" i="13"/>
  <c r="C1093" i="13" s="1"/>
  <c r="C1380" i="13" s="1"/>
  <c r="C745" i="13"/>
  <c r="C1032" i="13" s="1"/>
  <c r="C1319" i="13" s="1"/>
  <c r="C769" i="13"/>
  <c r="C1056" i="13" s="1"/>
  <c r="C1343" i="13" s="1"/>
  <c r="C753" i="13"/>
  <c r="C1040" i="13" s="1"/>
  <c r="C1327" i="13" s="1"/>
  <c r="C642" i="13"/>
  <c r="C929" i="13" s="1"/>
  <c r="C1216" i="13" s="1"/>
  <c r="C804" i="13"/>
  <c r="C1091" i="13" s="1"/>
  <c r="C1378" i="13" s="1"/>
  <c r="C815" i="13"/>
  <c r="C1102" i="13" s="1"/>
  <c r="C1389" i="13" s="1"/>
  <c r="C835" i="13"/>
  <c r="C1122" i="13" s="1"/>
  <c r="C1409" i="13" s="1"/>
  <c r="C653" i="13"/>
  <c r="C940" i="13" s="1"/>
  <c r="C1227" i="13" s="1"/>
  <c r="C817" i="13"/>
  <c r="C1104" i="13" s="1"/>
  <c r="C1391" i="13" s="1"/>
  <c r="C662" i="13"/>
  <c r="C949" i="13" s="1"/>
  <c r="C1236" i="13" s="1"/>
  <c r="C766" i="13"/>
  <c r="C1053" i="13" s="1"/>
  <c r="C1340" i="13" s="1"/>
  <c r="C677" i="13"/>
  <c r="C964" i="13" s="1"/>
  <c r="C1251" i="13" s="1"/>
  <c r="C791" i="13"/>
  <c r="C1078" i="13" s="1"/>
  <c r="C1365" i="13" s="1"/>
  <c r="C826" i="13"/>
  <c r="C1113" i="13" s="1"/>
  <c r="C1400" i="13" s="1"/>
  <c r="C838" i="13"/>
  <c r="C1125" i="13" s="1"/>
  <c r="C1412" i="13" s="1"/>
  <c r="C666" i="13"/>
  <c r="C953" i="13" s="1"/>
  <c r="C1240" i="13" s="1"/>
  <c r="C609" i="13"/>
  <c r="C896" i="13" s="1"/>
  <c r="C1183" i="13" s="1"/>
  <c r="C674" i="13"/>
  <c r="C961" i="13" s="1"/>
  <c r="C1248" i="13" s="1"/>
  <c r="C772" i="13"/>
  <c r="C1059" i="13" s="1"/>
  <c r="C1346" i="13" s="1"/>
  <c r="C639" i="13"/>
  <c r="C926" i="13" s="1"/>
  <c r="C1213" i="13" s="1"/>
  <c r="C781" i="13"/>
  <c r="C1068" i="13" s="1"/>
  <c r="C1355" i="13" s="1"/>
  <c r="C627" i="13"/>
  <c r="C914" i="13" s="1"/>
  <c r="C1201" i="13" s="1"/>
  <c r="C861" i="13"/>
  <c r="C1148" i="13" s="1"/>
  <c r="C779" i="13"/>
  <c r="C1066" i="13" s="1"/>
  <c r="C1353" i="13" s="1"/>
  <c r="C672" i="13"/>
  <c r="C959" i="13" s="1"/>
  <c r="C1246" i="13" s="1"/>
  <c r="C749" i="13"/>
  <c r="C1036" i="13" s="1"/>
  <c r="C1323" i="13" s="1"/>
  <c r="C716" i="13"/>
  <c r="C1003" i="13" s="1"/>
  <c r="C1290" i="13" s="1"/>
  <c r="C600" i="13"/>
  <c r="C887" i="13" s="1"/>
  <c r="C1174" i="13" s="1"/>
  <c r="C849" i="13"/>
  <c r="C1136" i="13" s="1"/>
  <c r="C1423" i="13" s="1"/>
  <c r="C844" i="13"/>
  <c r="C1131" i="13" s="1"/>
  <c r="C1418" i="13" s="1"/>
  <c r="C845" i="13"/>
  <c r="C1132" i="13" s="1"/>
  <c r="C1419" i="13" s="1"/>
  <c r="C757" i="13"/>
  <c r="C1044" i="13" s="1"/>
  <c r="C1331" i="13" s="1"/>
  <c r="C606" i="13"/>
  <c r="C893" i="13" s="1"/>
  <c r="C1180" i="13" s="1"/>
  <c r="C789" i="13"/>
  <c r="C1076" i="13" s="1"/>
  <c r="C1363" i="13" s="1"/>
  <c r="C604" i="13"/>
  <c r="C891" i="13" s="1"/>
  <c r="C1178" i="13" s="1"/>
  <c r="C706" i="13"/>
  <c r="C993" i="13" s="1"/>
  <c r="C1280" i="13" s="1"/>
  <c r="C664" i="13"/>
  <c r="C951" i="13" s="1"/>
  <c r="C1238" i="13" s="1"/>
  <c r="C822" i="13"/>
  <c r="C1109" i="13" s="1"/>
  <c r="C1396" i="13" s="1"/>
  <c r="C623" i="13"/>
  <c r="C910" i="13" s="1"/>
  <c r="C1197" i="13" s="1"/>
  <c r="C608" i="13"/>
  <c r="C895" i="13" s="1"/>
  <c r="C1182" i="13" s="1"/>
  <c r="C775" i="13"/>
  <c r="C1062" i="13" s="1"/>
  <c r="C1349" i="13" s="1"/>
  <c r="C831" i="13"/>
  <c r="C1118" i="13" s="1"/>
  <c r="C1405" i="13" s="1"/>
  <c r="C714" i="13"/>
  <c r="C1001" i="13" s="1"/>
  <c r="C1288" i="13" s="1"/>
  <c r="C93" i="9"/>
  <c r="C128" i="9" s="1"/>
  <c r="C163" i="9" s="1"/>
  <c r="C689" i="13"/>
  <c r="C976" i="13" s="1"/>
  <c r="C1263" i="13" s="1"/>
  <c r="C658" i="13"/>
  <c r="C945" i="13" s="1"/>
  <c r="C1232" i="13" s="1"/>
  <c r="C778" i="13"/>
  <c r="C1065" i="13" s="1"/>
  <c r="C1352" i="13" s="1"/>
  <c r="C90" i="9"/>
  <c r="C125" i="9" s="1"/>
  <c r="C160" i="9" s="1"/>
  <c r="C601" i="13"/>
  <c r="C888" i="13" s="1"/>
  <c r="C1175" i="13" s="1"/>
  <c r="C762" i="13"/>
  <c r="C1049" i="13" s="1"/>
  <c r="C1336" i="13" s="1"/>
  <c r="C670" i="13"/>
  <c r="C957" i="13" s="1"/>
  <c r="C1244" i="13" s="1"/>
  <c r="C773" i="13"/>
  <c r="C1060" i="13" s="1"/>
  <c r="C1347" i="13" s="1"/>
  <c r="C751" i="13"/>
  <c r="C1038" i="13" s="1"/>
  <c r="C1325" i="13" s="1"/>
  <c r="C688" i="13"/>
  <c r="C975" i="13" s="1"/>
  <c r="C1262" i="13" s="1"/>
  <c r="C650" i="13"/>
  <c r="C937" i="13" s="1"/>
  <c r="C1224" i="13" s="1"/>
  <c r="C692" i="13"/>
  <c r="C979" i="13" s="1"/>
  <c r="C1266" i="13" s="1"/>
  <c r="C846" i="13"/>
  <c r="C1133" i="13" s="1"/>
  <c r="C1420" i="13" s="1"/>
  <c r="C596" i="13"/>
  <c r="C883" i="13" s="1"/>
  <c r="C1170" i="13" s="1"/>
  <c r="C628" i="13"/>
  <c r="C915" i="13" s="1"/>
  <c r="C1202" i="13" s="1"/>
  <c r="C715" i="13"/>
  <c r="C1002" i="13" s="1"/>
  <c r="C1289" i="13" s="1"/>
  <c r="C704" i="13"/>
  <c r="C991" i="13" s="1"/>
  <c r="C1278" i="13" s="1"/>
  <c r="C605" i="13"/>
  <c r="C892" i="13" s="1"/>
  <c r="C1179" i="13" s="1"/>
  <c r="C729" i="13"/>
  <c r="C1016" i="13" s="1"/>
  <c r="C1303" i="13" s="1"/>
  <c r="C743" i="13"/>
  <c r="C1030" i="13" s="1"/>
  <c r="C1317" i="13" s="1"/>
  <c r="C614" i="13"/>
  <c r="C901" i="13" s="1"/>
  <c r="C1188" i="13" s="1"/>
  <c r="C736" i="13"/>
  <c r="C1023" i="13" s="1"/>
  <c r="C1310" i="13" s="1"/>
  <c r="C700" i="13"/>
  <c r="C987" i="13" s="1"/>
  <c r="C1274" i="13" s="1"/>
  <c r="C740" i="13"/>
  <c r="C1027" i="13" s="1"/>
  <c r="C1314" i="13" s="1"/>
  <c r="C613" i="13"/>
  <c r="C900" i="13" s="1"/>
  <c r="C1187" i="13" s="1"/>
  <c r="C777" i="13"/>
  <c r="C1064" i="13" s="1"/>
  <c r="C1351" i="13" s="1"/>
  <c r="C794" i="13"/>
  <c r="C1081" i="13" s="1"/>
  <c r="C1368" i="13" s="1"/>
  <c r="C797" i="13"/>
  <c r="C1084" i="13" s="1"/>
  <c r="C1371" i="13" s="1"/>
  <c r="C661" i="13"/>
  <c r="C948" i="13" s="1"/>
  <c r="C1235" i="13" s="1"/>
  <c r="C720" i="13"/>
  <c r="C1007" i="13" s="1"/>
  <c r="C1294" i="13" s="1"/>
  <c r="C759" i="13"/>
  <c r="C1046" i="13" s="1"/>
  <c r="C1333" i="13" s="1"/>
  <c r="C840" i="13"/>
  <c r="C1127" i="13" s="1"/>
  <c r="C1414" i="13" s="1"/>
  <c r="C807" i="13"/>
  <c r="C1094" i="13" s="1"/>
  <c r="C1381" i="13" s="1"/>
  <c r="C647" i="13"/>
  <c r="C934" i="13" s="1"/>
  <c r="C1221" i="13" s="1"/>
  <c r="C686" i="13"/>
  <c r="C973" i="13" s="1"/>
  <c r="C1260" i="13" s="1"/>
  <c r="C851" i="13"/>
  <c r="C1138" i="13" s="1"/>
  <c r="C640" i="13"/>
  <c r="C927" i="13" s="1"/>
  <c r="C1214" i="13" s="1"/>
  <c r="C591" i="13"/>
  <c r="C878" i="13" s="1"/>
  <c r="C1165" i="13" s="1"/>
  <c r="C88" i="18"/>
  <c r="C123" i="18" s="1"/>
  <c r="C158" i="18" s="1"/>
  <c r="C104" i="18"/>
  <c r="C139" i="18" s="1"/>
  <c r="C174" i="18" s="1"/>
  <c r="C76" i="10" s="1"/>
  <c r="C51" i="12" s="1"/>
  <c r="C83" i="18"/>
  <c r="C118" i="18" s="1"/>
  <c r="C153" i="18" s="1"/>
  <c r="C100" i="18"/>
  <c r="C135" i="18" s="1"/>
  <c r="C170" i="18" s="1"/>
  <c r="C95" i="18"/>
  <c r="C130" i="18" s="1"/>
  <c r="C165" i="18" s="1"/>
  <c r="C84" i="18"/>
  <c r="C119" i="18" s="1"/>
  <c r="C154" i="18" s="1"/>
  <c r="C110" i="18"/>
  <c r="C145" i="18" s="1"/>
  <c r="C180" i="18" s="1"/>
  <c r="C106" i="18"/>
  <c r="C141" i="18" s="1"/>
  <c r="C176" i="18" s="1"/>
  <c r="C101" i="18"/>
  <c r="C136" i="18" s="1"/>
  <c r="C171" i="18" s="1"/>
  <c r="C73" i="10" s="1"/>
  <c r="C48" i="12" s="1"/>
  <c r="C102" i="18"/>
  <c r="C137" i="18" s="1"/>
  <c r="C172" i="18" s="1"/>
  <c r="C74" i="10" s="1"/>
  <c r="C49" i="12" s="1"/>
  <c r="C86" i="18"/>
  <c r="C121" i="18" s="1"/>
  <c r="C156" i="18" s="1"/>
  <c r="C107" i="18"/>
  <c r="C142" i="18" s="1"/>
  <c r="C177" i="18" s="1"/>
  <c r="C85" i="18"/>
  <c r="C120" i="18" s="1"/>
  <c r="C155" i="18" s="1"/>
  <c r="C103" i="18"/>
  <c r="C138" i="18" s="1"/>
  <c r="C173" i="18" s="1"/>
  <c r="C75" i="10" s="1"/>
  <c r="C50" i="12" s="1"/>
  <c r="C82" i="18"/>
  <c r="C99" i="18"/>
  <c r="C134" i="18" s="1"/>
  <c r="C169" i="18" s="1"/>
  <c r="C87" i="18"/>
  <c r="C122" i="18" s="1"/>
  <c r="C157" i="18" s="1"/>
  <c r="C41" i="18"/>
  <c r="C105" i="18"/>
  <c r="C140" i="18" s="1"/>
  <c r="C175" i="18" s="1"/>
  <c r="C77" i="10" s="1"/>
  <c r="C52" i="12" s="1"/>
  <c r="C98" i="18"/>
  <c r="C133" i="18" s="1"/>
  <c r="C168" i="18" s="1"/>
  <c r="C97" i="18"/>
  <c r="C132" i="18" s="1"/>
  <c r="C167" i="18" s="1"/>
  <c r="C69" i="10" s="1"/>
  <c r="C44" i="12" s="1"/>
  <c r="C108" i="18"/>
  <c r="C143" i="18" s="1"/>
  <c r="C178" i="18" s="1"/>
  <c r="C96" i="18"/>
  <c r="C131" i="18" s="1"/>
  <c r="C166" i="18" s="1"/>
  <c r="C94" i="18"/>
  <c r="C129" i="18" s="1"/>
  <c r="C164" i="18" s="1"/>
  <c r="C109" i="18"/>
  <c r="C144" i="18" s="1"/>
  <c r="C179" i="18" s="1"/>
  <c r="C687" i="13"/>
  <c r="C974" i="13" s="1"/>
  <c r="C1261" i="13" s="1"/>
  <c r="C847" i="13"/>
  <c r="C1134" i="13" s="1"/>
  <c r="C1421" i="13" s="1"/>
  <c r="C702" i="13"/>
  <c r="C989" i="13" s="1"/>
  <c r="C1276" i="13" s="1"/>
  <c r="C649" i="13"/>
  <c r="C936" i="13" s="1"/>
  <c r="C1223" i="13" s="1"/>
  <c r="C620" i="13"/>
  <c r="C907" i="13" s="1"/>
  <c r="C1194" i="13" s="1"/>
  <c r="C839" i="13"/>
  <c r="C1126" i="13" s="1"/>
  <c r="C1413" i="13" s="1"/>
  <c r="C768" i="13"/>
  <c r="C1055" i="13" s="1"/>
  <c r="C1342" i="13" s="1"/>
  <c r="C718" i="13"/>
  <c r="C1005" i="13" s="1"/>
  <c r="C1292" i="13" s="1"/>
  <c r="C683" i="13"/>
  <c r="C970" i="13" s="1"/>
  <c r="C1257" i="13" s="1"/>
  <c r="C725" i="13"/>
  <c r="C1012" i="13" s="1"/>
  <c r="C1299" i="13" s="1"/>
  <c r="C756" i="13"/>
  <c r="C1043" i="13" s="1"/>
  <c r="C1330" i="13" s="1"/>
  <c r="C708" i="13"/>
  <c r="C995" i="13" s="1"/>
  <c r="C1282" i="13" s="1"/>
  <c r="C732" i="13"/>
  <c r="C1019" i="13" s="1"/>
  <c r="C1306" i="13" s="1"/>
  <c r="C803" i="13"/>
  <c r="C1090" i="13" s="1"/>
  <c r="C1377" i="13" s="1"/>
  <c r="C821" i="13"/>
  <c r="C1108" i="13" s="1"/>
  <c r="C1395" i="13" s="1"/>
  <c r="C812" i="13"/>
  <c r="C1099" i="13" s="1"/>
  <c r="C1386" i="13" s="1"/>
  <c r="C834" i="13"/>
  <c r="C1121" i="13" s="1"/>
  <c r="C1408" i="13" s="1"/>
  <c r="C829" i="13"/>
  <c r="C1116" i="13" s="1"/>
  <c r="C1403" i="13" s="1"/>
  <c r="C824" i="13"/>
  <c r="C1111" i="13" s="1"/>
  <c r="C1398" i="13" s="1"/>
  <c r="C813" i="13"/>
  <c r="C1100" i="13" s="1"/>
  <c r="C1387" i="13" s="1"/>
  <c r="C764" i="13"/>
  <c r="C1051" i="13" s="1"/>
  <c r="C1338" i="13" s="1"/>
  <c r="C784" i="13"/>
  <c r="C1071" i="13" s="1"/>
  <c r="C1358" i="13" s="1"/>
  <c r="C599" i="13"/>
  <c r="C886" i="13" s="1"/>
  <c r="C1173" i="13" s="1"/>
  <c r="C618" i="13"/>
  <c r="C905" i="13" s="1"/>
  <c r="C1192" i="13" s="1"/>
  <c r="C774" i="13"/>
  <c r="C1061" i="13" s="1"/>
  <c r="C1348" i="13" s="1"/>
  <c r="C848" i="13"/>
  <c r="C1135" i="13" s="1"/>
  <c r="C1422" i="13" s="1"/>
  <c r="C820" i="13"/>
  <c r="C1107" i="13" s="1"/>
  <c r="C1394" i="13" s="1"/>
  <c r="C626" i="13"/>
  <c r="C913" i="13" s="1"/>
  <c r="C1200" i="13" s="1"/>
  <c r="C685" i="13"/>
  <c r="C972" i="13" s="1"/>
  <c r="C1259" i="13" s="1"/>
  <c r="C607" i="13"/>
  <c r="C894" i="13" s="1"/>
  <c r="C1181" i="13" s="1"/>
  <c r="C843" i="13"/>
  <c r="C1130" i="13" s="1"/>
  <c r="C1417" i="13" s="1"/>
  <c r="C630" i="13"/>
  <c r="C917" i="13" s="1"/>
  <c r="C1204" i="13" s="1"/>
  <c r="C858" i="13"/>
  <c r="C1145" i="13" s="1"/>
  <c r="C88" i="9"/>
  <c r="C123" i="9" s="1"/>
  <c r="C158" i="9" s="1"/>
  <c r="C87" i="9"/>
  <c r="C122" i="9" s="1"/>
  <c r="C157" i="9" s="1"/>
  <c r="C82" i="9"/>
  <c r="C86" i="9"/>
  <c r="C121" i="9" s="1"/>
  <c r="C41" i="9"/>
  <c r="C101" i="9"/>
  <c r="C136" i="9" s="1"/>
  <c r="C171" i="9" s="1"/>
  <c r="C48" i="10" s="1"/>
  <c r="C83" i="9"/>
  <c r="C118" i="9" s="1"/>
  <c r="C153" i="9" s="1"/>
  <c r="C38" i="10" s="1"/>
  <c r="C63" i="10" s="1"/>
  <c r="C38" i="12" s="1"/>
  <c r="C95" i="9"/>
  <c r="C130" i="9" s="1"/>
  <c r="C165" i="9" s="1"/>
  <c r="C103" i="9"/>
  <c r="C138" i="9" s="1"/>
  <c r="C173" i="9" s="1"/>
  <c r="C50" i="10" s="1"/>
  <c r="C84" i="9"/>
  <c r="C119" i="9" s="1"/>
  <c r="C105" i="9"/>
  <c r="C140" i="9" s="1"/>
  <c r="C175" i="9" s="1"/>
  <c r="C52" i="10" s="1"/>
  <c r="C98" i="9"/>
  <c r="C133" i="9" s="1"/>
  <c r="C168" i="9" s="1"/>
  <c r="C45" i="10" s="1"/>
  <c r="C70" i="10" s="1"/>
  <c r="C45" i="12" s="1"/>
  <c r="C106" i="9"/>
  <c r="C141" i="9" s="1"/>
  <c r="C176" i="9" s="1"/>
  <c r="C53" i="10" s="1"/>
  <c r="C78" i="10" s="1"/>
  <c r="C53" i="12" s="1"/>
  <c r="C102" i="9"/>
  <c r="C137" i="9" s="1"/>
  <c r="C172" i="9" s="1"/>
  <c r="C49" i="10" s="1"/>
  <c r="C99" i="9"/>
  <c r="C134" i="9" s="1"/>
  <c r="C169" i="9" s="1"/>
  <c r="C46" i="10" s="1"/>
  <c r="C71" i="10" s="1"/>
  <c r="C46" i="12" s="1"/>
  <c r="C110" i="9"/>
  <c r="C145" i="9" s="1"/>
  <c r="C180" i="9" s="1"/>
  <c r="C85" i="9"/>
  <c r="C120" i="9" s="1"/>
  <c r="C155" i="9" s="1"/>
  <c r="C96" i="9"/>
  <c r="C131" i="9" s="1"/>
  <c r="C166" i="9" s="1"/>
  <c r="C43" i="10" s="1"/>
  <c r="C68" i="10" s="1"/>
  <c r="C43" i="12" s="1"/>
  <c r="C97" i="9"/>
  <c r="C132" i="9" s="1"/>
  <c r="C167" i="9" s="1"/>
  <c r="C44" i="10" s="1"/>
  <c r="C107" i="9"/>
  <c r="C142" i="9" s="1"/>
  <c r="C177" i="9" s="1"/>
  <c r="C54" i="10" s="1"/>
  <c r="C79" i="10" s="1"/>
  <c r="C54" i="12" s="1"/>
  <c r="C100" i="9"/>
  <c r="C135" i="9" s="1"/>
  <c r="C170" i="9" s="1"/>
  <c r="C47" i="10" s="1"/>
  <c r="C72" i="10" s="1"/>
  <c r="C47" i="12" s="1"/>
  <c r="C108" i="9"/>
  <c r="C143" i="9" s="1"/>
  <c r="C178" i="9" s="1"/>
  <c r="C104" i="9"/>
  <c r="C139" i="9" s="1"/>
  <c r="C174" i="9" s="1"/>
  <c r="C51" i="10" s="1"/>
  <c r="C694" i="13"/>
  <c r="C981" i="13" s="1"/>
  <c r="C1268" i="13" s="1"/>
  <c r="C862" i="13"/>
  <c r="C1149" i="13" s="1"/>
  <c r="C1436" i="13" s="1"/>
  <c r="C830" i="13"/>
  <c r="C1117" i="13" s="1"/>
  <c r="C1404" i="13" s="1"/>
  <c r="C819" i="13"/>
  <c r="C1106" i="13" s="1"/>
  <c r="C1393" i="13" s="1"/>
  <c r="C592" i="13"/>
  <c r="C879" i="13" s="1"/>
  <c r="C1166" i="13" s="1"/>
  <c r="C758" i="13"/>
  <c r="C1045" i="13" s="1"/>
  <c r="C1332" i="13" s="1"/>
  <c r="C682" i="13"/>
  <c r="C969" i="13" s="1"/>
  <c r="C1256" i="13" s="1"/>
  <c r="C796" i="13"/>
  <c r="C1083" i="13" s="1"/>
  <c r="C1370" i="13" s="1"/>
  <c r="C598" i="13"/>
  <c r="C885" i="13" s="1"/>
  <c r="C1172" i="13" s="1"/>
  <c r="C633" i="13"/>
  <c r="C920" i="13" s="1"/>
  <c r="C1207" i="13" s="1"/>
  <c r="C651" i="13"/>
  <c r="C938" i="13" s="1"/>
  <c r="C1225" i="13" s="1"/>
  <c r="C625" i="13"/>
  <c r="C912" i="13" s="1"/>
  <c r="C1199" i="13" s="1"/>
  <c r="C790" i="13"/>
  <c r="C1077" i="13" s="1"/>
  <c r="C1364" i="13" s="1"/>
  <c r="C603" i="13"/>
  <c r="C890" i="13" s="1"/>
  <c r="C1177" i="13" s="1"/>
  <c r="C747" i="13"/>
  <c r="C1034" i="13" s="1"/>
  <c r="C1321" i="13" s="1"/>
  <c r="C721" i="13"/>
  <c r="C1008" i="13" s="1"/>
  <c r="C1295" i="13" s="1"/>
  <c r="C755" i="13"/>
  <c r="C1042" i="13" s="1"/>
  <c r="C1329" i="13" s="1"/>
  <c r="C724" i="13"/>
  <c r="C1011" i="13" s="1"/>
  <c r="C1298" i="13" s="1"/>
  <c r="C645" i="13"/>
  <c r="C932" i="13" s="1"/>
  <c r="C1219" i="13" s="1"/>
  <c r="C761" i="13"/>
  <c r="C1048" i="13" s="1"/>
  <c r="C1335" i="13" s="1"/>
  <c r="C648" i="13"/>
  <c r="C935" i="13" s="1"/>
  <c r="C1222" i="13" s="1"/>
  <c r="C810" i="13"/>
  <c r="C1097" i="13" s="1"/>
  <c r="C1384" i="13" s="1"/>
  <c r="C865" i="13"/>
  <c r="C1152" i="13" s="1"/>
  <c r="C1439" i="13" s="1"/>
  <c r="C760" i="13"/>
  <c r="C1047" i="13" s="1"/>
  <c r="C1334" i="13" s="1"/>
  <c r="C610" i="13"/>
  <c r="C897" i="13" s="1"/>
  <c r="C1184" i="13" s="1"/>
  <c r="C792" i="13"/>
  <c r="C1079" i="13" s="1"/>
  <c r="C1366" i="13" s="1"/>
  <c r="C860" i="13"/>
  <c r="C1147" i="13" s="1"/>
  <c r="C1434" i="13" s="1"/>
  <c r="C852" i="13"/>
  <c r="C1139" i="13" s="1"/>
  <c r="C1426" i="13" s="1"/>
  <c r="C776" i="13"/>
  <c r="C1063" i="13" s="1"/>
  <c r="C1350" i="13" s="1"/>
  <c r="C697" i="13"/>
  <c r="C984" i="13" s="1"/>
  <c r="C1271" i="13" s="1"/>
  <c r="C802" i="13"/>
  <c r="C1089" i="13" s="1"/>
  <c r="C1376" i="13" s="1"/>
  <c r="C825" i="13"/>
  <c r="C1112" i="13" s="1"/>
  <c r="C1399" i="13" s="1"/>
  <c r="C615" i="13"/>
  <c r="C902" i="13" s="1"/>
  <c r="C1189" i="13" s="1"/>
  <c r="C629" i="13"/>
  <c r="C916" i="13" s="1"/>
  <c r="C1203" i="13" s="1"/>
  <c r="C634" i="13"/>
  <c r="C921" i="13" s="1"/>
  <c r="C1208" i="13" s="1"/>
  <c r="C588" i="13"/>
  <c r="C875" i="13" s="1"/>
  <c r="C1162" i="13" s="1"/>
  <c r="C656" i="13"/>
  <c r="C943" i="13" s="1"/>
  <c r="C1230" i="13" s="1"/>
  <c r="C859" i="13"/>
  <c r="C1146" i="13" s="1"/>
  <c r="C16" i="12"/>
  <c r="C31" i="12" s="1"/>
  <c r="C31" i="10"/>
  <c r="C32" i="10" s="1"/>
  <c r="C92" i="9"/>
  <c r="C127" i="9" s="1"/>
  <c r="C162" i="9" s="1"/>
  <c r="C643" i="13"/>
  <c r="C930" i="13" s="1"/>
  <c r="C1217" i="13" s="1"/>
  <c r="C617" i="13"/>
  <c r="C904" i="13" s="1"/>
  <c r="C1191" i="13" s="1"/>
  <c r="C701" i="13"/>
  <c r="C988" i="13" s="1"/>
  <c r="C1275" i="13" s="1"/>
  <c r="C698" i="13"/>
  <c r="C985" i="13" s="1"/>
  <c r="C1272" i="13" s="1"/>
  <c r="C89" i="18"/>
  <c r="C124" i="18" s="1"/>
  <c r="C159" i="18" s="1"/>
  <c r="C89" i="9"/>
  <c r="C124" i="9" s="1"/>
  <c r="C159" i="9" s="1"/>
  <c r="C668" i="13"/>
  <c r="C955" i="13" s="1"/>
  <c r="C1242" i="13" s="1"/>
  <c r="C783" i="13"/>
  <c r="C1070" i="13" s="1"/>
  <c r="C1357" i="13" s="1"/>
  <c r="C641" i="13"/>
  <c r="C928" i="13" s="1"/>
  <c r="C1215" i="13" s="1"/>
  <c r="C816" i="13"/>
  <c r="C1103" i="13" s="1"/>
  <c r="C1390" i="13" s="1"/>
  <c r="C712" i="13"/>
  <c r="C999" i="13" s="1"/>
  <c r="C1286" i="13" s="1"/>
  <c r="C799" i="13"/>
  <c r="C1086" i="13" s="1"/>
  <c r="C1373" i="13" s="1"/>
  <c r="C752" i="13"/>
  <c r="C1039" i="13" s="1"/>
  <c r="C1326" i="13" s="1"/>
  <c r="C693" i="13"/>
  <c r="C980" i="13" s="1"/>
  <c r="C1267" i="13" s="1"/>
  <c r="C638" i="13"/>
  <c r="C925" i="13" s="1"/>
  <c r="C1212" i="13" s="1"/>
  <c r="C597" i="13"/>
  <c r="C884" i="13" s="1"/>
  <c r="C1171" i="13" s="1"/>
  <c r="C739" i="13"/>
  <c r="C1026" i="13" s="1"/>
  <c r="C1313" i="13" s="1"/>
  <c r="C667" i="13"/>
  <c r="C954" i="13" s="1"/>
  <c r="C1241" i="13" s="1"/>
  <c r="C723" i="13"/>
  <c r="C1010" i="13" s="1"/>
  <c r="C1297" i="13" s="1"/>
  <c r="C593" i="13"/>
  <c r="C880" i="13" s="1"/>
  <c r="C1167" i="13" s="1"/>
  <c r="C611" i="13"/>
  <c r="C898" i="13" s="1"/>
  <c r="C1185" i="13" s="1"/>
  <c r="C624" i="13"/>
  <c r="C911" i="13" s="1"/>
  <c r="C1198" i="13" s="1"/>
  <c r="C800" i="13"/>
  <c r="C1087" i="13" s="1"/>
  <c r="C1374" i="13" s="1"/>
  <c r="C695" i="13"/>
  <c r="C982" i="13" s="1"/>
  <c r="C1269" i="13" s="1"/>
  <c r="C836" i="13"/>
  <c r="C1123" i="13" s="1"/>
  <c r="C1410" i="13" s="1"/>
  <c r="C828" i="13"/>
  <c r="C1115" i="13" s="1"/>
  <c r="C1402" i="13" s="1"/>
  <c r="C814" i="13"/>
  <c r="C1101" i="13" s="1"/>
  <c r="C1388" i="13" s="1"/>
  <c r="C767" i="13"/>
  <c r="C1054" i="13" s="1"/>
  <c r="C1341" i="13" s="1"/>
  <c r="C644" i="13"/>
  <c r="C931" i="13" s="1"/>
  <c r="C1218" i="13" s="1"/>
  <c r="C731" i="13"/>
  <c r="C1018" i="13" s="1"/>
  <c r="C1305" i="13" s="1"/>
  <c r="C734" i="13"/>
  <c r="C1021" i="13" s="1"/>
  <c r="C1308" i="13" s="1"/>
  <c r="C735" i="13"/>
  <c r="C1022" i="13" s="1"/>
  <c r="C1309" i="13" s="1"/>
  <c r="C684" i="13"/>
  <c r="C971" i="13" s="1"/>
  <c r="C1258" i="13" s="1"/>
  <c r="C632" i="13"/>
  <c r="C919" i="13" s="1"/>
  <c r="C1206" i="13" s="1"/>
  <c r="C602" i="13"/>
  <c r="C889" i="13" s="1"/>
  <c r="C1176" i="13" s="1"/>
  <c r="C705" i="13"/>
  <c r="C992" i="13" s="1"/>
  <c r="C1279" i="13" s="1"/>
  <c r="C853" i="13"/>
  <c r="C1140" i="13" s="1"/>
  <c r="C1427" i="13" s="1"/>
  <c r="C786" i="13"/>
  <c r="C1073" i="13" s="1"/>
  <c r="C1360" i="13" s="1"/>
  <c r="C798" i="13"/>
  <c r="C1085" i="13" s="1"/>
  <c r="C1372" i="13" s="1"/>
  <c r="C841" i="13"/>
  <c r="C1128" i="13" s="1"/>
  <c r="C1415" i="13" s="1"/>
  <c r="C671" i="13"/>
  <c r="C958" i="13" s="1"/>
  <c r="C1245" i="13" s="1"/>
  <c r="C818" i="13"/>
  <c r="C1105" i="13" s="1"/>
  <c r="C1392" i="13" s="1"/>
  <c r="C811" i="13"/>
  <c r="C1098" i="13" s="1"/>
  <c r="C1385" i="13" s="1"/>
  <c r="C90" i="18"/>
  <c r="C125" i="18" s="1"/>
  <c r="C160" i="18" s="1"/>
  <c r="C854" i="13"/>
  <c r="C1141" i="13" s="1"/>
  <c r="C1428" i="13" s="1"/>
  <c r="C823" i="13"/>
  <c r="C1110" i="13" s="1"/>
  <c r="C1397" i="13" s="1"/>
  <c r="C863" i="13"/>
  <c r="C1150" i="13" s="1"/>
  <c r="C91" i="18"/>
  <c r="C126" i="18" s="1"/>
  <c r="C161" i="18" s="1"/>
  <c r="C91" i="9"/>
  <c r="C126" i="9" s="1"/>
  <c r="C161" i="9" s="1"/>
  <c r="C696" i="13"/>
  <c r="C983" i="13" s="1"/>
  <c r="C1270" i="13" s="1"/>
  <c r="C763" i="13"/>
  <c r="C1050" i="13" s="1"/>
  <c r="C1337" i="13" s="1"/>
  <c r="C855" i="13"/>
  <c r="C1142" i="13" s="1"/>
  <c r="C1429" i="13" s="1"/>
  <c r="C730" i="13"/>
  <c r="C1017" i="13" s="1"/>
  <c r="C1304" i="13" s="1"/>
  <c r="C780" i="13"/>
  <c r="C1067" i="13" s="1"/>
  <c r="C1354" i="13" s="1"/>
  <c r="C675" i="13"/>
  <c r="C962" i="13" s="1"/>
  <c r="C1249" i="13" s="1"/>
  <c r="C793" i="13"/>
  <c r="C1080" i="13" s="1"/>
  <c r="C1367" i="13" s="1"/>
  <c r="C864" i="13"/>
  <c r="C1151" i="13" s="1"/>
  <c r="C1438" i="13" s="1"/>
  <c r="C726" i="13"/>
  <c r="C1013" i="13" s="1"/>
  <c r="C1300" i="13" s="1"/>
  <c r="C707" i="13"/>
  <c r="C994" i="13" s="1"/>
  <c r="C1281" i="13" s="1"/>
  <c r="C857" i="13"/>
  <c r="C1144" i="13" s="1"/>
  <c r="C1431" i="13" s="1"/>
  <c r="C646" i="13"/>
  <c r="C933" i="13" s="1"/>
  <c r="C1220" i="13" s="1"/>
  <c r="C589" i="13"/>
  <c r="C876" i="13" s="1"/>
  <c r="C1163" i="13" s="1"/>
  <c r="C711" i="13"/>
  <c r="C998" i="13" s="1"/>
  <c r="C1285" i="13" s="1"/>
  <c r="C832" i="13"/>
  <c r="C1119" i="13" s="1"/>
  <c r="C1406" i="13" s="1"/>
  <c r="C788" i="13"/>
  <c r="C1075" i="13" s="1"/>
  <c r="C1362" i="13" s="1"/>
  <c r="C741" i="13"/>
  <c r="C1028" i="13" s="1"/>
  <c r="C1315" i="13" s="1"/>
  <c r="C652" i="13"/>
  <c r="C939" i="13" s="1"/>
  <c r="C1226" i="13" s="1"/>
  <c r="C655" i="13"/>
  <c r="C942" i="13" s="1"/>
  <c r="C1229" i="13" s="1"/>
  <c r="C787" i="13"/>
  <c r="C1074" i="13" s="1"/>
  <c r="C1361" i="13" s="1"/>
  <c r="C801" i="13"/>
  <c r="C1088" i="13" s="1"/>
  <c r="C1375" i="13" s="1"/>
  <c r="C590" i="13"/>
  <c r="C877" i="13" s="1"/>
  <c r="C1164" i="13" s="1"/>
  <c r="C842" i="13"/>
  <c r="C1129" i="13" s="1"/>
  <c r="C1416" i="13" s="1"/>
  <c r="C669" i="13"/>
  <c r="C956" i="13" s="1"/>
  <c r="C1243" i="13" s="1"/>
  <c r="C680" i="13"/>
  <c r="C967" i="13" s="1"/>
  <c r="C1254" i="13" s="1"/>
  <c r="C728" i="13"/>
  <c r="C1015" i="13" s="1"/>
  <c r="C1302" i="13" s="1"/>
  <c r="C746" i="13"/>
  <c r="C1033" i="13" s="1"/>
  <c r="C1320" i="13" s="1"/>
  <c r="C636" i="13"/>
  <c r="C923" i="13" s="1"/>
  <c r="C1210" i="13" s="1"/>
  <c r="C733" i="13"/>
  <c r="C1020" i="13" s="1"/>
  <c r="C1307" i="13" s="1"/>
  <c r="C93" i="18"/>
  <c r="C128" i="18" s="1"/>
  <c r="C163" i="18" s="1"/>
  <c r="D19" i="3"/>
  <c r="D20" i="3"/>
  <c r="D22" i="3"/>
  <c r="D23" i="3"/>
  <c r="D21" i="3"/>
  <c r="C111" i="18" l="1"/>
  <c r="C117" i="18"/>
  <c r="C1437" i="13"/>
  <c r="C29" i="15"/>
  <c r="C41" i="15" s="1"/>
  <c r="C29" i="16" s="1"/>
  <c r="C55" i="10"/>
  <c r="C42" i="10"/>
  <c r="C67" i="10" s="1"/>
  <c r="C42" i="12" s="1"/>
  <c r="C41" i="10"/>
  <c r="C66" i="10" s="1"/>
  <c r="C41" i="12" s="1"/>
  <c r="C873" i="13"/>
  <c r="C867" i="13"/>
  <c r="C868" i="13" s="1"/>
  <c r="D20" i="18"/>
  <c r="D20" i="9"/>
  <c r="C566" i="17" a="1"/>
  <c r="C566" i="17" s="1"/>
  <c r="C26" i="15"/>
  <c r="C38" i="15" s="1"/>
  <c r="C26" i="16" s="1"/>
  <c r="C1433" i="13"/>
  <c r="C1435" i="13"/>
  <c r="C27" i="15"/>
  <c r="C39" i="15" s="1"/>
  <c r="C27" i="16" s="1"/>
  <c r="D19" i="9"/>
  <c r="D19" i="18"/>
  <c r="C565" i="17" a="1"/>
  <c r="C565" i="17" s="1"/>
  <c r="C1432" i="13"/>
  <c r="C28" i="15"/>
  <c r="C40" i="15" s="1"/>
  <c r="C28" i="16" s="1"/>
  <c r="C42" i="9"/>
  <c r="C1425" i="13"/>
  <c r="C25" i="15"/>
  <c r="C37" i="15" s="1"/>
  <c r="C25" i="16" s="1"/>
  <c r="D22" i="18"/>
  <c r="D22" i="9"/>
  <c r="C568" i="17" a="1"/>
  <c r="C568" i="17" s="1"/>
  <c r="C156" i="9"/>
  <c r="C40" i="10"/>
  <c r="C65" i="10" s="1"/>
  <c r="C40" i="12" s="1"/>
  <c r="C117" i="9"/>
  <c r="C146" i="9" s="1"/>
  <c r="C181" i="9" s="1"/>
  <c r="C56" i="10" s="1"/>
  <c r="C111" i="9"/>
  <c r="D18" i="3"/>
  <c r="D21" i="18"/>
  <c r="D21" i="9"/>
  <c r="C567" i="17" a="1"/>
  <c r="C567" i="17" s="1"/>
  <c r="D23" i="9"/>
  <c r="D23" i="18"/>
  <c r="C569" i="17" a="1"/>
  <c r="C569" i="17" s="1"/>
  <c r="C39" i="10"/>
  <c r="C64" i="10" s="1"/>
  <c r="C39" i="12" s="1"/>
  <c r="C154" i="9"/>
  <c r="D24" i="3"/>
  <c r="E23" i="3"/>
  <c r="E21" i="3"/>
  <c r="E20" i="3"/>
  <c r="E22" i="3"/>
  <c r="E19" i="3"/>
  <c r="D93" i="2" l="1"/>
  <c r="E23" i="18"/>
  <c r="E23" i="9"/>
  <c r="E18" i="3"/>
  <c r="D16" i="10"/>
  <c r="C146" i="18"/>
  <c r="C152" i="18"/>
  <c r="C62" i="10" s="1"/>
  <c r="D18" i="18"/>
  <c r="D18" i="9"/>
  <c r="D471" i="13" a="1"/>
  <c r="D471" i="13" s="1"/>
  <c r="D473" i="13" a="1"/>
  <c r="D473" i="13" s="1"/>
  <c r="D542" i="17" a="1"/>
  <c r="D542" i="17" s="1"/>
  <c r="D451" i="17" a="1"/>
  <c r="D451" i="17" s="1"/>
  <c r="D355" i="13" a="1"/>
  <c r="D355" i="13" s="1"/>
  <c r="D544" i="13" a="1"/>
  <c r="D544" i="13" s="1"/>
  <c r="D320" i="13" a="1"/>
  <c r="D320" i="13" s="1"/>
  <c r="D565" i="17" a="1"/>
  <c r="D565" i="17" s="1"/>
  <c r="D487" i="13" a="1"/>
  <c r="D487" i="13" s="1"/>
  <c r="D551" i="17" a="1"/>
  <c r="D551" i="17" s="1"/>
  <c r="D555" i="13" a="1"/>
  <c r="D555" i="13" s="1"/>
  <c r="D406" i="13" a="1"/>
  <c r="D406" i="13" s="1"/>
  <c r="D554" i="17" a="1"/>
  <c r="D554" i="17" s="1"/>
  <c r="D418" i="17" a="1"/>
  <c r="D418" i="17" s="1"/>
  <c r="D571" i="13" a="1"/>
  <c r="D571" i="13" s="1"/>
  <c r="D319" i="13" a="1"/>
  <c r="D319" i="13" s="1"/>
  <c r="D545" i="13" a="1"/>
  <c r="D545" i="13" s="1"/>
  <c r="D485" i="17" a="1"/>
  <c r="D485" i="17" s="1"/>
  <c r="D434" i="17" a="1"/>
  <c r="D434" i="17" s="1"/>
  <c r="D576" i="17" a="1"/>
  <c r="D576" i="17" s="1"/>
  <c r="D364" i="13" a="1"/>
  <c r="D364" i="13" s="1"/>
  <c r="D360" i="17" a="1"/>
  <c r="D360" i="17" s="1"/>
  <c r="D532" i="17" a="1"/>
  <c r="D532" i="17" s="1"/>
  <c r="D571" i="17" a="1"/>
  <c r="D571" i="17" s="1"/>
  <c r="D523" i="17" a="1"/>
  <c r="D523" i="17" s="1"/>
  <c r="D412" i="13" a="1"/>
  <c r="D412" i="13" s="1"/>
  <c r="D463" i="13" a="1"/>
  <c r="D463" i="13" s="1"/>
  <c r="D573" i="17" a="1"/>
  <c r="D573" i="17" s="1"/>
  <c r="D338" i="13" a="1"/>
  <c r="D338" i="13" s="1"/>
  <c r="D436" i="13" a="1"/>
  <c r="D436" i="13" s="1"/>
  <c r="D511" i="13" a="1"/>
  <c r="D511" i="13" s="1"/>
  <c r="D539" i="17" a="1"/>
  <c r="D539" i="17" s="1"/>
  <c r="D481" i="17" a="1"/>
  <c r="D481" i="17" s="1"/>
  <c r="D301" i="13" a="1"/>
  <c r="D301" i="13" s="1"/>
  <c r="D476" i="13" a="1"/>
  <c r="D476" i="13" s="1"/>
  <c r="D386" i="17" a="1"/>
  <c r="D386" i="17" s="1"/>
  <c r="D560" i="13" a="1"/>
  <c r="D560" i="13" s="1"/>
  <c r="D417" i="13" a="1"/>
  <c r="D417" i="13" s="1"/>
  <c r="D577" i="13" a="1"/>
  <c r="D577" i="13" s="1"/>
  <c r="D309" i="13" a="1"/>
  <c r="D309" i="13" s="1"/>
  <c r="D312" i="13" a="1"/>
  <c r="D312" i="13" s="1"/>
  <c r="D541" i="17" a="1"/>
  <c r="D541" i="17" s="1"/>
  <c r="D522" i="17" a="1"/>
  <c r="D522" i="17" s="1"/>
  <c r="D422" i="13" a="1"/>
  <c r="D422" i="13" s="1"/>
  <c r="D524" i="17" a="1"/>
  <c r="D524" i="17" s="1"/>
  <c r="D431" i="17" a="1"/>
  <c r="D431" i="17" s="1"/>
  <c r="D334" i="13" a="1"/>
  <c r="D334" i="13" s="1"/>
  <c r="D433" i="17" a="1"/>
  <c r="D433" i="17" s="1"/>
  <c r="D563" i="13" a="1"/>
  <c r="D563" i="13" s="1"/>
  <c r="D435" i="13" a="1"/>
  <c r="D435" i="13" s="1"/>
  <c r="D388" i="17" a="1"/>
  <c r="D388" i="17" s="1"/>
  <c r="D341" i="17" a="1"/>
  <c r="D341" i="17" s="1"/>
  <c r="D441" i="17" a="1"/>
  <c r="D441" i="17" s="1"/>
  <c r="D464" i="13" a="1"/>
  <c r="D464" i="13" s="1"/>
  <c r="D572" i="13" a="1"/>
  <c r="D572" i="13" s="1"/>
  <c r="D486" i="13" a="1"/>
  <c r="D486" i="13" s="1"/>
  <c r="D365" i="17" a="1"/>
  <c r="D365" i="17" s="1"/>
  <c r="D510" i="17" a="1"/>
  <c r="D510" i="17" s="1"/>
  <c r="D397" i="17" a="1"/>
  <c r="D397" i="17" s="1"/>
  <c r="D480" i="13" a="1"/>
  <c r="D480" i="13" s="1"/>
  <c r="D327" i="13" a="1"/>
  <c r="D327" i="13" s="1"/>
  <c r="D556" i="17" a="1"/>
  <c r="D556" i="17" s="1"/>
  <c r="D456" i="13" a="1"/>
  <c r="D456" i="13" s="1"/>
  <c r="D322" i="13" a="1"/>
  <c r="D322" i="13" s="1"/>
  <c r="D478" i="13" a="1"/>
  <c r="D478" i="13" s="1"/>
  <c r="D518" i="13" a="1"/>
  <c r="D518" i="13" s="1"/>
  <c r="D409" i="17" a="1"/>
  <c r="D409" i="17" s="1"/>
  <c r="D336" i="13" a="1"/>
  <c r="D336" i="13" s="1"/>
  <c r="D521" i="17" a="1"/>
  <c r="D521" i="17" s="1"/>
  <c r="D382" i="17" a="1"/>
  <c r="D382" i="17" s="1"/>
  <c r="D573" i="13" a="1"/>
  <c r="D573" i="13" s="1"/>
  <c r="D477" i="17" a="1"/>
  <c r="D477" i="17" s="1"/>
  <c r="D356" i="13" a="1"/>
  <c r="D356" i="13" s="1"/>
  <c r="D374" i="17" a="1"/>
  <c r="D374" i="17" s="1"/>
  <c r="D472" i="13" a="1"/>
  <c r="D472" i="13" s="1"/>
  <c r="D575" i="13" a="1"/>
  <c r="D575" i="13" s="1"/>
  <c r="D471" i="17" a="1"/>
  <c r="D471" i="17" s="1"/>
  <c r="D305" i="13" a="1"/>
  <c r="D305" i="13" s="1"/>
  <c r="D305" i="17" a="1"/>
  <c r="D305" i="17" s="1"/>
  <c r="D469" i="17" a="1"/>
  <c r="D469" i="17" s="1"/>
  <c r="D502" i="13" a="1"/>
  <c r="D502" i="13" s="1"/>
  <c r="D370" i="13" a="1"/>
  <c r="D370" i="13" s="1"/>
  <c r="D548" i="17" a="1"/>
  <c r="D548" i="17" s="1"/>
  <c r="D340" i="13" a="1"/>
  <c r="D340" i="13" s="1"/>
  <c r="D460" i="13" a="1"/>
  <c r="D460" i="13" s="1"/>
  <c r="D574" i="13" a="1"/>
  <c r="D574" i="13" s="1"/>
  <c r="D491" i="13" a="1"/>
  <c r="D491" i="13" s="1"/>
  <c r="D501" i="17" a="1"/>
  <c r="D501" i="17" s="1"/>
  <c r="D576" i="13" a="1"/>
  <c r="D576" i="13" s="1"/>
  <c r="D369" i="13" a="1"/>
  <c r="D369" i="13" s="1"/>
  <c r="D391" i="13" a="1"/>
  <c r="D391" i="13" s="1"/>
  <c r="D558" i="13" a="1"/>
  <c r="D558" i="13" s="1"/>
  <c r="D563" i="17" a="1"/>
  <c r="D563" i="17" s="1"/>
  <c r="D455" i="17" a="1"/>
  <c r="D455" i="17" s="1"/>
  <c r="D475" i="17" a="1"/>
  <c r="D475" i="17" s="1"/>
  <c r="D457" i="13" a="1"/>
  <c r="D457" i="13" s="1"/>
  <c r="D377" i="13" a="1"/>
  <c r="D377" i="13" s="1"/>
  <c r="D334" i="17" a="1"/>
  <c r="D334" i="17" s="1"/>
  <c r="D313" i="13" a="1"/>
  <c r="D313" i="13" s="1"/>
  <c r="D552" i="17" a="1"/>
  <c r="D552" i="17" s="1"/>
  <c r="D348" i="17" a="1"/>
  <c r="D348" i="17" s="1"/>
  <c r="D333" i="13" a="1"/>
  <c r="D333" i="13" s="1"/>
  <c r="D541" i="13" a="1"/>
  <c r="D541" i="13" s="1"/>
  <c r="D413" i="17" a="1"/>
  <c r="D413" i="17" s="1"/>
  <c r="D378" i="13" a="1"/>
  <c r="D378" i="13" s="1"/>
  <c r="D423" i="13" a="1"/>
  <c r="D423" i="13" s="1"/>
  <c r="D564" i="17" a="1"/>
  <c r="D564" i="17" s="1"/>
  <c r="D520" i="17" a="1"/>
  <c r="D520" i="17" s="1"/>
  <c r="D317" i="13" a="1"/>
  <c r="D317" i="13" s="1"/>
  <c r="D546" i="17" a="1"/>
  <c r="D546" i="17" s="1"/>
  <c r="D525" i="17" a="1"/>
  <c r="D525" i="17" s="1"/>
  <c r="D324" i="13" a="1"/>
  <c r="D324" i="13" s="1"/>
  <c r="D414" i="17" a="1"/>
  <c r="D414" i="17" s="1"/>
  <c r="D515" i="13" a="1"/>
  <c r="D515" i="13" s="1"/>
  <c r="D526" i="17" a="1"/>
  <c r="D526" i="17" s="1"/>
  <c r="D456" i="17" a="1"/>
  <c r="D456" i="17" s="1"/>
  <c r="D414" i="13" a="1"/>
  <c r="D414" i="13" s="1"/>
  <c r="D482" i="17" a="1"/>
  <c r="D482" i="17" s="1"/>
  <c r="D469" i="13" a="1"/>
  <c r="D469" i="13" s="1"/>
  <c r="D529" i="17" a="1"/>
  <c r="D529" i="17" s="1"/>
  <c r="D339" i="13" a="1"/>
  <c r="D339" i="13" s="1"/>
  <c r="D454" i="13" a="1"/>
  <c r="D454" i="13" s="1"/>
  <c r="D458" i="17" a="1"/>
  <c r="D458" i="17" s="1"/>
  <c r="D484" i="13" a="1"/>
  <c r="D484" i="13" s="1"/>
  <c r="D437" i="13" a="1"/>
  <c r="D437" i="13" s="1"/>
  <c r="D392" i="17" a="1"/>
  <c r="D392" i="17" s="1"/>
  <c r="D312" i="17" a="1"/>
  <c r="D312" i="17" s="1"/>
  <c r="D375" i="17" a="1"/>
  <c r="D375" i="17" s="1"/>
  <c r="D568" i="17" a="1"/>
  <c r="D568" i="17" s="1"/>
  <c r="D346" i="13" a="1"/>
  <c r="D346" i="13" s="1"/>
  <c r="D388" i="13" a="1"/>
  <c r="D388" i="13" s="1"/>
  <c r="D303" i="13" a="1"/>
  <c r="D303" i="13" s="1"/>
  <c r="D362" i="17" a="1"/>
  <c r="D362" i="17" s="1"/>
  <c r="D538" i="17" a="1"/>
  <c r="D538" i="17" s="1"/>
  <c r="D345" i="17" a="1"/>
  <c r="D345" i="17" s="1"/>
  <c r="D306" i="13" a="1"/>
  <c r="D306" i="13" s="1"/>
  <c r="D497" i="13" a="1"/>
  <c r="D497" i="13" s="1"/>
  <c r="D530" i="13" a="1"/>
  <c r="D530" i="13" s="1"/>
  <c r="D452" i="13" a="1"/>
  <c r="D452" i="13" s="1"/>
  <c r="D364" i="17" a="1"/>
  <c r="D364" i="17" s="1"/>
  <c r="D468" i="13" a="1"/>
  <c r="D468" i="13" s="1"/>
  <c r="D523" i="13" a="1"/>
  <c r="D523" i="13" s="1"/>
  <c r="D383" i="17" a="1"/>
  <c r="D383" i="17" s="1"/>
  <c r="D343" i="13" a="1"/>
  <c r="D343" i="13" s="1"/>
  <c r="D559" i="17" a="1"/>
  <c r="D559" i="17" s="1"/>
  <c r="D430" i="13" a="1"/>
  <c r="D430" i="13" s="1"/>
  <c r="D487" i="17" a="1"/>
  <c r="D487" i="17" s="1"/>
  <c r="D537" i="13" a="1"/>
  <c r="D537" i="13" s="1"/>
  <c r="D527" i="13" a="1"/>
  <c r="D527" i="13" s="1"/>
  <c r="D411" i="17" a="1"/>
  <c r="D411" i="17" s="1"/>
  <c r="D359" i="13" a="1"/>
  <c r="D359" i="13" s="1"/>
  <c r="D439" i="17" a="1"/>
  <c r="D439" i="17" s="1"/>
  <c r="D463" i="17" a="1"/>
  <c r="D463" i="17" s="1"/>
  <c r="D578" i="13" a="1"/>
  <c r="D578" i="13" s="1"/>
  <c r="D496" i="17" a="1"/>
  <c r="D496" i="17" s="1"/>
  <c r="D300" i="13" a="1"/>
  <c r="D300" i="13" s="1"/>
  <c r="D578" i="17" a="1"/>
  <c r="D578" i="17" s="1"/>
  <c r="D394" i="13" a="1"/>
  <c r="D394" i="13" s="1"/>
  <c r="D485" i="13" a="1"/>
  <c r="D485" i="13" s="1"/>
  <c r="D426" i="13" a="1"/>
  <c r="D426" i="13" s="1"/>
  <c r="D445" i="13" a="1"/>
  <c r="D445" i="13" s="1"/>
  <c r="D377" i="17" a="1"/>
  <c r="D377" i="17" s="1"/>
  <c r="D342" i="13" a="1"/>
  <c r="D342" i="13" s="1"/>
  <c r="D494" i="13" a="1"/>
  <c r="D494" i="13" s="1"/>
  <c r="D508" i="17" a="1"/>
  <c r="D508" i="17" s="1"/>
  <c r="D405" i="13" a="1"/>
  <c r="D405" i="13" s="1"/>
  <c r="D461" i="17" a="1"/>
  <c r="D461" i="17" s="1"/>
  <c r="D321" i="13" a="1"/>
  <c r="D321" i="13" s="1"/>
  <c r="D299" i="13" a="1"/>
  <c r="D299" i="13" s="1"/>
  <c r="D397" i="13" a="1"/>
  <c r="D397" i="13" s="1"/>
  <c r="D532" i="13" a="1"/>
  <c r="D532" i="13" s="1"/>
  <c r="D428" i="17" a="1"/>
  <c r="D428" i="17" s="1"/>
  <c r="D566" i="13" a="1"/>
  <c r="D566" i="13" s="1"/>
  <c r="D316" i="17" a="1"/>
  <c r="D316" i="17" s="1"/>
  <c r="D479" i="17" a="1"/>
  <c r="D479" i="17" s="1"/>
  <c r="D389" i="13" a="1"/>
  <c r="D389" i="13" s="1"/>
  <c r="D387" i="17" a="1"/>
  <c r="D387" i="17" s="1"/>
  <c r="D404" i="13" a="1"/>
  <c r="D404" i="13" s="1"/>
  <c r="D451" i="13" a="1"/>
  <c r="D451" i="13" s="1"/>
  <c r="D474" i="13" a="1"/>
  <c r="D474" i="13" s="1"/>
  <c r="D442" i="13" a="1"/>
  <c r="D442" i="13" s="1"/>
  <c r="D421" i="13" a="1"/>
  <c r="D421" i="13" s="1"/>
  <c r="D429" i="13" a="1"/>
  <c r="D429" i="13" s="1"/>
  <c r="D328" i="17" a="1"/>
  <c r="D328" i="17" s="1"/>
  <c r="D462" i="17" a="1"/>
  <c r="D462" i="17" s="1"/>
  <c r="D501" i="13" a="1"/>
  <c r="D501" i="13" s="1"/>
  <c r="D41" i="3"/>
  <c r="D42" i="3" s="1"/>
  <c r="D382" i="13" a="1"/>
  <c r="D382" i="13" s="1"/>
  <c r="D483" i="13" a="1"/>
  <c r="D483" i="13" s="1"/>
  <c r="D419" i="13" a="1"/>
  <c r="D419" i="13" s="1"/>
  <c r="D335" i="13" a="1"/>
  <c r="D335" i="13" s="1"/>
  <c r="D493" i="17" a="1"/>
  <c r="D493" i="17" s="1"/>
  <c r="D562" i="13" a="1"/>
  <c r="D562" i="13" s="1"/>
  <c r="D468" i="17" a="1"/>
  <c r="D468" i="17" s="1"/>
  <c r="D480" i="17" a="1"/>
  <c r="D480" i="17" s="1"/>
  <c r="D543" i="13" a="1"/>
  <c r="D543" i="13" s="1"/>
  <c r="D376" i="13" a="1"/>
  <c r="D376" i="13" s="1"/>
  <c r="D561" i="13" a="1"/>
  <c r="D561" i="13" s="1"/>
  <c r="D425" i="13" a="1"/>
  <c r="D425" i="13" s="1"/>
  <c r="D317" i="17" a="1"/>
  <c r="D317" i="17" s="1"/>
  <c r="D504" i="17" a="1"/>
  <c r="D504" i="17" s="1"/>
  <c r="D400" i="13" a="1"/>
  <c r="D400" i="13" s="1"/>
  <c r="D497" i="17" a="1"/>
  <c r="D497" i="17" s="1"/>
  <c r="D361" i="13" a="1"/>
  <c r="D361" i="13" s="1"/>
  <c r="D464" i="17" a="1"/>
  <c r="D464" i="17" s="1"/>
  <c r="D398" i="13" a="1"/>
  <c r="D398" i="13" s="1"/>
  <c r="D443" i="17" a="1"/>
  <c r="D443" i="17" s="1"/>
  <c r="D443" i="13" a="1"/>
  <c r="D443" i="13" s="1"/>
  <c r="D503" i="13" a="1"/>
  <c r="D503" i="13" s="1"/>
  <c r="D396" i="17" a="1"/>
  <c r="D396" i="17" s="1"/>
  <c r="D550" i="17" a="1"/>
  <c r="D550" i="17" s="1"/>
  <c r="D459" i="17" a="1"/>
  <c r="D459" i="17" s="1"/>
  <c r="D505" i="17" a="1"/>
  <c r="D505" i="17" s="1"/>
  <c r="D444" i="13" a="1"/>
  <c r="D444" i="13" s="1"/>
  <c r="D506" i="13" a="1"/>
  <c r="D506" i="13" s="1"/>
  <c r="D549" i="17" a="1"/>
  <c r="D549" i="17" s="1"/>
  <c r="D326" i="17" a="1"/>
  <c r="D326" i="17" s="1"/>
  <c r="D540" i="17" a="1"/>
  <c r="D540" i="17" s="1"/>
  <c r="D514" i="13" a="1"/>
  <c r="D514" i="13" s="1"/>
  <c r="D379" i="13" a="1"/>
  <c r="D379" i="13" s="1"/>
  <c r="D325" i="17" a="1"/>
  <c r="D325" i="17" s="1"/>
  <c r="D316" i="13" a="1"/>
  <c r="D316" i="13" s="1"/>
  <c r="D449" i="17" a="1"/>
  <c r="D449" i="17" s="1"/>
  <c r="D410" i="13" a="1"/>
  <c r="D410" i="13" s="1"/>
  <c r="D390" i="13" a="1"/>
  <c r="D390" i="13" s="1"/>
  <c r="D419" i="17" a="1"/>
  <c r="D419" i="17" s="1"/>
  <c r="D352" i="17" a="1"/>
  <c r="D352" i="17" s="1"/>
  <c r="D492" i="13" a="1"/>
  <c r="D492" i="13" s="1"/>
  <c r="D450" i="13" a="1"/>
  <c r="D450" i="13" s="1"/>
  <c r="D579" i="13" a="1"/>
  <c r="D579" i="13" s="1"/>
  <c r="D315" i="17" a="1"/>
  <c r="D315" i="17" s="1"/>
  <c r="D516" i="17" a="1"/>
  <c r="D516" i="17" s="1"/>
  <c r="D348" i="13" a="1"/>
  <c r="D348" i="13" s="1"/>
  <c r="D466" i="13" a="1"/>
  <c r="D466" i="13" s="1"/>
  <c r="D335" i="17" a="1"/>
  <c r="D335" i="17" s="1"/>
  <c r="D577" i="17" a="1"/>
  <c r="D577" i="17" s="1"/>
  <c r="D355" i="17" a="1"/>
  <c r="D355" i="17" s="1"/>
  <c r="D403" i="13" a="1"/>
  <c r="D403" i="13" s="1"/>
  <c r="D448" i="17" a="1"/>
  <c r="D448" i="17" s="1"/>
  <c r="D455" i="13" a="1"/>
  <c r="D455" i="13" s="1"/>
  <c r="D489" i="17" a="1"/>
  <c r="D489" i="17" s="1"/>
  <c r="D467" i="13" a="1"/>
  <c r="D467" i="13" s="1"/>
  <c r="D376" i="17" a="1"/>
  <c r="D376" i="17" s="1"/>
  <c r="D458" i="13" a="1"/>
  <c r="D458" i="13" s="1"/>
  <c r="D505" i="13" a="1"/>
  <c r="D505" i="13" s="1"/>
  <c r="D574" i="17" a="1"/>
  <c r="D574" i="17" s="1"/>
  <c r="D398" i="17" a="1"/>
  <c r="D398" i="17" s="1"/>
  <c r="D435" i="17" a="1"/>
  <c r="D435" i="17" s="1"/>
  <c r="D506" i="17" a="1"/>
  <c r="D506" i="17" s="1"/>
  <c r="D518" i="17" a="1"/>
  <c r="D518" i="17" s="1"/>
  <c r="D393" i="17" a="1"/>
  <c r="D393" i="17" s="1"/>
  <c r="D470" i="13" a="1"/>
  <c r="D470" i="13" s="1"/>
  <c r="D424" i="17" a="1"/>
  <c r="D424" i="17" s="1"/>
  <c r="D425" i="17" a="1"/>
  <c r="D425" i="17" s="1"/>
  <c r="D522" i="13" a="1"/>
  <c r="D522" i="13" s="1"/>
  <c r="D536" i="17" a="1"/>
  <c r="D536" i="17" s="1"/>
  <c r="D384" i="17" a="1"/>
  <c r="D384" i="17" s="1"/>
  <c r="D440" i="13" a="1"/>
  <c r="D440" i="13" s="1"/>
  <c r="D344" i="17" a="1"/>
  <c r="D344" i="17" s="1"/>
  <c r="D357" i="17" a="1"/>
  <c r="D357" i="17" s="1"/>
  <c r="D322" i="17" a="1"/>
  <c r="D322" i="17" s="1"/>
  <c r="D332" i="17" a="1"/>
  <c r="D332" i="17" s="1"/>
  <c r="D381" i="13" a="1"/>
  <c r="D381" i="13" s="1"/>
  <c r="D476" i="17" a="1"/>
  <c r="D476" i="17" s="1"/>
  <c r="D358" i="17" a="1"/>
  <c r="D358" i="17" s="1"/>
  <c r="D546" i="13" a="1"/>
  <c r="D546" i="13" s="1"/>
  <c r="D575" i="17" a="1"/>
  <c r="D575" i="17" s="1"/>
  <c r="D513" i="13" a="1"/>
  <c r="D513" i="13" s="1"/>
  <c r="D356" i="17" a="1"/>
  <c r="D356" i="17" s="1"/>
  <c r="D572" i="17" a="1"/>
  <c r="D572" i="17" s="1"/>
  <c r="D439" i="13" a="1"/>
  <c r="D439" i="13" s="1"/>
  <c r="D521" i="13" a="1"/>
  <c r="D521" i="13" s="1"/>
  <c r="D515" i="17" a="1"/>
  <c r="D515" i="17" s="1"/>
  <c r="D470" i="17" a="1"/>
  <c r="D470" i="17" s="1"/>
  <c r="D363" i="17" a="1"/>
  <c r="D363" i="17" s="1"/>
  <c r="D373" i="13" a="1"/>
  <c r="D373" i="13" s="1"/>
  <c r="D461" i="13" a="1"/>
  <c r="D461" i="13" s="1"/>
  <c r="D362" i="13" a="1"/>
  <c r="D362" i="13" s="1"/>
  <c r="D509" i="13" a="1"/>
  <c r="D509" i="13" s="1"/>
  <c r="D372" i="17" a="1"/>
  <c r="D372" i="17" s="1"/>
  <c r="D311" i="13" a="1"/>
  <c r="D311" i="13" s="1"/>
  <c r="D408" i="13" a="1"/>
  <c r="D408" i="13" s="1"/>
  <c r="D553" i="13" a="1"/>
  <c r="D553" i="13" s="1"/>
  <c r="D307" i="13" a="1"/>
  <c r="D307" i="13" s="1"/>
  <c r="D366" i="17" a="1"/>
  <c r="D366" i="17" s="1"/>
  <c r="D531" i="17" a="1"/>
  <c r="D531" i="17" s="1"/>
  <c r="D331" i="13" a="1"/>
  <c r="D331" i="13" s="1"/>
  <c r="D353" i="17" a="1"/>
  <c r="D353" i="17" s="1"/>
  <c r="D383" i="13" a="1"/>
  <c r="D383" i="13" s="1"/>
  <c r="D550" i="13" a="1"/>
  <c r="D550" i="13" s="1"/>
  <c r="D545" i="17" a="1"/>
  <c r="D545" i="17" s="1"/>
  <c r="D556" i="13" a="1"/>
  <c r="D556" i="13" s="1"/>
  <c r="D416" i="13" a="1"/>
  <c r="D416" i="13" s="1"/>
  <c r="D542" i="13" a="1"/>
  <c r="D542" i="13" s="1"/>
  <c r="D446" i="17" a="1"/>
  <c r="D446" i="17" s="1"/>
  <c r="D310" i="17" a="1"/>
  <c r="D310" i="17" s="1"/>
  <c r="D416" i="17" a="1"/>
  <c r="D416" i="17" s="1"/>
  <c r="D426" i="17" a="1"/>
  <c r="D426" i="17" s="1"/>
  <c r="D310" i="13" a="1"/>
  <c r="D310" i="13" s="1"/>
  <c r="D508" i="13" a="1"/>
  <c r="D508" i="13" s="1"/>
  <c r="D341" i="13" a="1"/>
  <c r="D341" i="13" s="1"/>
  <c r="D472" i="17" a="1"/>
  <c r="D472" i="17" s="1"/>
  <c r="D454" i="17" a="1"/>
  <c r="D454" i="17" s="1"/>
  <c r="D483" i="17" a="1"/>
  <c r="D483" i="17" s="1"/>
  <c r="D421" i="17" a="1"/>
  <c r="D421" i="17" s="1"/>
  <c r="D352" i="13" a="1"/>
  <c r="D352" i="13" s="1"/>
  <c r="D409" i="13" a="1"/>
  <c r="D409" i="13" s="1"/>
  <c r="D565" i="13" a="1"/>
  <c r="D565" i="13" s="1"/>
  <c r="D490" i="17" a="1"/>
  <c r="D490" i="17" s="1"/>
  <c r="D337" i="13" a="1"/>
  <c r="D337" i="13" s="1"/>
  <c r="D537" i="17" a="1"/>
  <c r="D537" i="17" s="1"/>
  <c r="D465" i="13" a="1"/>
  <c r="D465" i="13" s="1"/>
  <c r="D526" i="13" a="1"/>
  <c r="D526" i="13" s="1"/>
  <c r="D323" i="17" a="1"/>
  <c r="D323" i="17" s="1"/>
  <c r="D460" i="17" a="1"/>
  <c r="D460" i="17" s="1"/>
  <c r="D350" i="13" a="1"/>
  <c r="D350" i="13" s="1"/>
  <c r="D499" i="17" a="1"/>
  <c r="D499" i="17" s="1"/>
  <c r="D374" i="13" a="1"/>
  <c r="D374" i="13" s="1"/>
  <c r="D557" i="17" a="1"/>
  <c r="D557" i="17" s="1"/>
  <c r="D304" i="17" a="1"/>
  <c r="D304" i="17" s="1"/>
  <c r="D367" i="17" a="1"/>
  <c r="D367" i="17" s="1"/>
  <c r="D525" i="13" a="1"/>
  <c r="D525" i="13" s="1"/>
  <c r="D418" i="13" a="1"/>
  <c r="D418" i="13" s="1"/>
  <c r="D424" i="13" a="1"/>
  <c r="D424" i="13" s="1"/>
  <c r="D462" i="13" a="1"/>
  <c r="D462" i="13" s="1"/>
  <c r="D562" i="17" a="1"/>
  <c r="D562" i="17" s="1"/>
  <c r="D466" i="17" a="1"/>
  <c r="D466" i="17" s="1"/>
  <c r="D353" i="13" a="1"/>
  <c r="D353" i="13" s="1"/>
  <c r="D478" i="17" a="1"/>
  <c r="D478" i="17" s="1"/>
  <c r="D299" i="17" a="1"/>
  <c r="D299" i="17" s="1"/>
  <c r="D300" i="17" a="1"/>
  <c r="D300" i="17" s="1"/>
  <c r="D512" i="17" a="1"/>
  <c r="D512" i="17" s="1"/>
  <c r="D354" i="13" a="1"/>
  <c r="D354" i="13" s="1"/>
  <c r="D304" i="13" a="1"/>
  <c r="D304" i="13" s="1"/>
  <c r="D447" i="13" a="1"/>
  <c r="D447" i="13" s="1"/>
  <c r="D442" i="17" a="1"/>
  <c r="D442" i="17" s="1"/>
  <c r="D547" i="13" a="1"/>
  <c r="D547" i="13" s="1"/>
  <c r="D387" i="13" a="1"/>
  <c r="D387" i="13" s="1"/>
  <c r="D307" i="17" a="1"/>
  <c r="D307" i="17" s="1"/>
  <c r="D303" i="17" a="1"/>
  <c r="D303" i="17" s="1"/>
  <c r="D336" i="17" a="1"/>
  <c r="D336" i="17" s="1"/>
  <c r="D344" i="13" a="1"/>
  <c r="D344" i="13" s="1"/>
  <c r="D379" i="17" a="1"/>
  <c r="D379" i="17" s="1"/>
  <c r="D475" i="13" a="1"/>
  <c r="D475" i="13" s="1"/>
  <c r="D536" i="13" a="1"/>
  <c r="D536" i="13" s="1"/>
  <c r="D408" i="17" a="1"/>
  <c r="D408" i="17" s="1"/>
  <c r="D567" i="13" a="1"/>
  <c r="D567" i="13" s="1"/>
  <c r="D405" i="17" a="1"/>
  <c r="D405" i="17" s="1"/>
  <c r="D412" i="17" a="1"/>
  <c r="D412" i="17" s="1"/>
  <c r="D420" i="13" a="1"/>
  <c r="D420" i="13" s="1"/>
  <c r="D448" i="13" a="1"/>
  <c r="D448" i="13" s="1"/>
  <c r="D492" i="17" a="1"/>
  <c r="D492" i="17" s="1"/>
  <c r="D309" i="17" a="1"/>
  <c r="D309" i="17" s="1"/>
  <c r="D339" i="17" a="1"/>
  <c r="D339" i="17" s="1"/>
  <c r="D390" i="17" a="1"/>
  <c r="D390" i="17" s="1"/>
  <c r="D534" i="13" a="1"/>
  <c r="D534" i="13" s="1"/>
  <c r="D324" i="17" a="1"/>
  <c r="D324" i="17" s="1"/>
  <c r="D554" i="13" a="1"/>
  <c r="D554" i="13" s="1"/>
  <c r="D441" i="13" a="1"/>
  <c r="D441" i="13" s="1"/>
  <c r="D311" i="17" a="1"/>
  <c r="D311" i="17" s="1"/>
  <c r="D347" i="13" a="1"/>
  <c r="D347" i="13" s="1"/>
  <c r="D371" i="13" a="1"/>
  <c r="D371" i="13" s="1"/>
  <c r="D321" i="17" a="1"/>
  <c r="D321" i="17" s="1"/>
  <c r="D531" i="13" a="1"/>
  <c r="D531" i="13" s="1"/>
  <c r="D479" i="13" a="1"/>
  <c r="D479" i="13" s="1"/>
  <c r="D486" i="17" a="1"/>
  <c r="D486" i="17" s="1"/>
  <c r="D318" i="13" a="1"/>
  <c r="D318" i="13" s="1"/>
  <c r="D452" i="17" a="1"/>
  <c r="D452" i="17" s="1"/>
  <c r="D553" i="17" a="1"/>
  <c r="D553" i="17" s="1"/>
  <c r="D340" i="17" a="1"/>
  <c r="D340" i="17" s="1"/>
  <c r="D453" i="13" a="1"/>
  <c r="D453" i="13" s="1"/>
  <c r="D332" i="13" a="1"/>
  <c r="D332" i="13" s="1"/>
  <c r="D306" i="17" a="1"/>
  <c r="D306" i="17" s="1"/>
  <c r="D434" i="13" a="1"/>
  <c r="D434" i="13" s="1"/>
  <c r="D329" i="17" a="1"/>
  <c r="D329" i="17" s="1"/>
  <c r="D380" i="17" a="1"/>
  <c r="D380" i="17" s="1"/>
  <c r="D346" i="17" a="1"/>
  <c r="D346" i="17" s="1"/>
  <c r="D395" i="13" a="1"/>
  <c r="D395" i="13" s="1"/>
  <c r="D343" i="17" a="1"/>
  <c r="D343" i="17" s="1"/>
  <c r="D349" i="17" a="1"/>
  <c r="D349" i="17" s="1"/>
  <c r="D453" i="17" a="1"/>
  <c r="D453" i="17" s="1"/>
  <c r="D399" i="17" a="1"/>
  <c r="D399" i="17" s="1"/>
  <c r="D394" i="17" a="1"/>
  <c r="D394" i="17" s="1"/>
  <c r="D373" i="17" a="1"/>
  <c r="D373" i="17" s="1"/>
  <c r="D323" i="13" a="1"/>
  <c r="D323" i="13" s="1"/>
  <c r="D495" i="13" a="1"/>
  <c r="D495" i="13" s="1"/>
  <c r="D314" i="17" a="1"/>
  <c r="D314" i="17" s="1"/>
  <c r="D504" i="13" a="1"/>
  <c r="D504" i="13" s="1"/>
  <c r="D432" i="13" a="1"/>
  <c r="D432" i="13" s="1"/>
  <c r="D342" i="17" a="1"/>
  <c r="D342" i="17" s="1"/>
  <c r="D329" i="13" a="1"/>
  <c r="D329" i="13" s="1"/>
  <c r="D517" i="13" a="1"/>
  <c r="D517" i="13" s="1"/>
  <c r="D415" i="17" a="1"/>
  <c r="D415" i="17" s="1"/>
  <c r="D474" i="17" a="1"/>
  <c r="D474" i="17" s="1"/>
  <c r="D445" i="17" a="1"/>
  <c r="D445" i="17" s="1"/>
  <c r="D484" i="17" a="1"/>
  <c r="D484" i="17" s="1"/>
  <c r="D384" i="13" a="1"/>
  <c r="D384" i="13" s="1"/>
  <c r="D528" i="17" a="1"/>
  <c r="D528" i="17" s="1"/>
  <c r="D433" i="13" a="1"/>
  <c r="D433" i="13" s="1"/>
  <c r="D438" i="17" a="1"/>
  <c r="D438" i="17" s="1"/>
  <c r="D395" i="17" a="1"/>
  <c r="D395" i="17" s="1"/>
  <c r="D549" i="13" a="1"/>
  <c r="D549" i="13" s="1"/>
  <c r="D446" i="13" a="1"/>
  <c r="D446" i="13" s="1"/>
  <c r="D351" i="17" a="1"/>
  <c r="D351" i="17" s="1"/>
  <c r="D447" i="17" a="1"/>
  <c r="D447" i="17" s="1"/>
  <c r="D570" i="13" a="1"/>
  <c r="D570" i="13" s="1"/>
  <c r="D400" i="17" a="1"/>
  <c r="D400" i="17" s="1"/>
  <c r="D528" i="13" a="1"/>
  <c r="D528" i="13" s="1"/>
  <c r="D359" i="17" a="1"/>
  <c r="D359" i="17" s="1"/>
  <c r="D406" i="17" a="1"/>
  <c r="D406" i="17" s="1"/>
  <c r="D499" i="13" a="1"/>
  <c r="D499" i="13" s="1"/>
  <c r="D330" i="13" a="1"/>
  <c r="D330" i="13" s="1"/>
  <c r="D386" i="13" a="1"/>
  <c r="D386" i="13" s="1"/>
  <c r="D330" i="17" a="1"/>
  <c r="D330" i="17" s="1"/>
  <c r="D561" i="17" a="1"/>
  <c r="D561" i="17" s="1"/>
  <c r="D488" i="17" a="1"/>
  <c r="D488" i="17" s="1"/>
  <c r="D495" i="17" a="1"/>
  <c r="D495" i="17" s="1"/>
  <c r="D560" i="17" a="1"/>
  <c r="D560" i="17" s="1"/>
  <c r="D477" i="13" a="1"/>
  <c r="D477" i="13" s="1"/>
  <c r="D450" i="17" a="1"/>
  <c r="D450" i="17" s="1"/>
  <c r="D535" i="13" a="1"/>
  <c r="D535" i="13" s="1"/>
  <c r="D357" i="13" a="1"/>
  <c r="D357" i="13" s="1"/>
  <c r="D331" i="17" a="1"/>
  <c r="D331" i="17" s="1"/>
  <c r="D559" i="13" a="1"/>
  <c r="D559" i="13" s="1"/>
  <c r="D510" i="13" a="1"/>
  <c r="D510" i="13" s="1"/>
  <c r="D367" i="13" a="1"/>
  <c r="D367" i="13" s="1"/>
  <c r="D467" i="17" a="1"/>
  <c r="D467" i="17" s="1"/>
  <c r="D524" i="13" a="1"/>
  <c r="D524" i="13" s="1"/>
  <c r="D430" i="17" a="1"/>
  <c r="D430" i="17" s="1"/>
  <c r="D564" i="13" a="1"/>
  <c r="D564" i="13" s="1"/>
  <c r="D365" i="13" a="1"/>
  <c r="D365" i="13" s="1"/>
  <c r="D566" i="17" a="1"/>
  <c r="D566" i="17" s="1"/>
  <c r="D507" i="13" a="1"/>
  <c r="D507" i="13" s="1"/>
  <c r="D385" i="17" a="1"/>
  <c r="D385" i="17" s="1"/>
  <c r="D459" i="13" a="1"/>
  <c r="D459" i="13" s="1"/>
  <c r="D319" i="17" a="1"/>
  <c r="D319" i="17" s="1"/>
  <c r="D301" i="17" a="1"/>
  <c r="D301" i="17" s="1"/>
  <c r="D519" i="17" a="1"/>
  <c r="D519" i="17" s="1"/>
  <c r="D328" i="13" a="1"/>
  <c r="D328" i="13" s="1"/>
  <c r="D503" i="17" a="1"/>
  <c r="D503" i="17" s="1"/>
  <c r="D502" i="17" a="1"/>
  <c r="D502" i="17" s="1"/>
  <c r="D555" i="17" a="1"/>
  <c r="D555" i="17" s="1"/>
  <c r="D407" i="13" a="1"/>
  <c r="D407" i="13" s="1"/>
  <c r="D533" i="13" a="1"/>
  <c r="D533" i="13" s="1"/>
  <c r="D326" i="13" a="1"/>
  <c r="D326" i="13" s="1"/>
  <c r="D360" i="13" a="1"/>
  <c r="D360" i="13" s="1"/>
  <c r="D527" i="17" a="1"/>
  <c r="D527" i="17" s="1"/>
  <c r="D438" i="13" a="1"/>
  <c r="D438" i="13" s="1"/>
  <c r="D490" i="13" a="1"/>
  <c r="D490" i="13" s="1"/>
  <c r="D404" i="17" a="1"/>
  <c r="D404" i="17" s="1"/>
  <c r="D558" i="17" a="1"/>
  <c r="D558" i="17" s="1"/>
  <c r="D369" i="17" a="1"/>
  <c r="D369" i="17" s="1"/>
  <c r="D432" i="17" a="1"/>
  <c r="D432" i="17" s="1"/>
  <c r="D500" i="13" a="1"/>
  <c r="D500" i="13" s="1"/>
  <c r="D402" i="13" a="1"/>
  <c r="D402" i="13" s="1"/>
  <c r="D407" i="17" a="1"/>
  <c r="D407" i="17" s="1"/>
  <c r="D413" i="13" a="1"/>
  <c r="D413" i="13" s="1"/>
  <c r="D318" i="17" a="1"/>
  <c r="D318" i="17" s="1"/>
  <c r="D391" i="17" a="1"/>
  <c r="D391" i="17" s="1"/>
  <c r="D579" i="17" a="1"/>
  <c r="D579" i="17" s="1"/>
  <c r="D457" i="17" a="1"/>
  <c r="D457" i="17" s="1"/>
  <c r="D420" i="17" a="1"/>
  <c r="D420" i="17" s="1"/>
  <c r="D543" i="17" a="1"/>
  <c r="D543" i="17" s="1"/>
  <c r="D366" i="13" a="1"/>
  <c r="D366" i="13" s="1"/>
  <c r="D513" i="17" a="1"/>
  <c r="D513" i="17" s="1"/>
  <c r="D444" i="17" a="1"/>
  <c r="D444" i="17" s="1"/>
  <c r="D539" i="13" a="1"/>
  <c r="D539" i="13" s="1"/>
  <c r="D534" i="17" a="1"/>
  <c r="D534" i="17" s="1"/>
  <c r="D411" i="13" a="1"/>
  <c r="D411" i="13" s="1"/>
  <c r="D302" i="13" a="1"/>
  <c r="D302" i="13" s="1"/>
  <c r="D347" i="17" a="1"/>
  <c r="D347" i="17" s="1"/>
  <c r="D325" i="13" a="1"/>
  <c r="D325" i="13" s="1"/>
  <c r="D494" i="17" a="1"/>
  <c r="D494" i="17" s="1"/>
  <c r="D481" i="13" a="1"/>
  <c r="D481" i="13" s="1"/>
  <c r="D381" i="17" a="1"/>
  <c r="D381" i="17" s="1"/>
  <c r="D427" i="13" a="1"/>
  <c r="D427" i="13" s="1"/>
  <c r="D509" i="17" a="1"/>
  <c r="D509" i="17" s="1"/>
  <c r="D557" i="13" a="1"/>
  <c r="D557" i="13" s="1"/>
  <c r="D547" i="17" a="1"/>
  <c r="D547" i="17" s="1"/>
  <c r="D516" i="13" a="1"/>
  <c r="D516" i="13" s="1"/>
  <c r="D569" i="17" a="1"/>
  <c r="D569" i="17" s="1"/>
  <c r="D473" i="17" a="1"/>
  <c r="D473" i="17" s="1"/>
  <c r="D488" i="13" a="1"/>
  <c r="D488" i="13" s="1"/>
  <c r="D567" i="17" a="1"/>
  <c r="D567" i="17" s="1"/>
  <c r="D500" i="17" a="1"/>
  <c r="D500" i="17" s="1"/>
  <c r="D511" i="17" a="1"/>
  <c r="D511" i="17" s="1"/>
  <c r="D368" i="13" a="1"/>
  <c r="D368" i="13" s="1"/>
  <c r="D392" i="13" a="1"/>
  <c r="D392" i="13" s="1"/>
  <c r="D393" i="13" a="1"/>
  <c r="D393" i="13" s="1"/>
  <c r="D498" i="13" a="1"/>
  <c r="D498" i="13" s="1"/>
  <c r="D351" i="13" a="1"/>
  <c r="D351" i="13" s="1"/>
  <c r="D308" i="17" a="1"/>
  <c r="D308" i="17" s="1"/>
  <c r="D519" i="13" a="1"/>
  <c r="D519" i="13" s="1"/>
  <c r="D548" i="13" a="1"/>
  <c r="D548" i="13" s="1"/>
  <c r="D540" i="13" a="1"/>
  <c r="D540" i="13" s="1"/>
  <c r="D372" i="13" a="1"/>
  <c r="D372" i="13" s="1"/>
  <c r="D507" i="17" a="1"/>
  <c r="D507" i="17" s="1"/>
  <c r="D449" i="13" a="1"/>
  <c r="D449" i="13" s="1"/>
  <c r="D361" i="17" a="1"/>
  <c r="D361" i="17" s="1"/>
  <c r="D552" i="13" a="1"/>
  <c r="D552" i="13" s="1"/>
  <c r="D520" i="13" a="1"/>
  <c r="D520" i="13" s="1"/>
  <c r="D431" i="13" a="1"/>
  <c r="D431" i="13" s="1"/>
  <c r="D512" i="13" a="1"/>
  <c r="D512" i="13" s="1"/>
  <c r="D399" i="13" a="1"/>
  <c r="D399" i="13" s="1"/>
  <c r="D315" i="13" a="1"/>
  <c r="D315" i="13" s="1"/>
  <c r="D569" i="13" a="1"/>
  <c r="D569" i="13" s="1"/>
  <c r="D403" i="17" a="1"/>
  <c r="D403" i="17" s="1"/>
  <c r="D385" i="13" a="1"/>
  <c r="D385" i="13" s="1"/>
  <c r="D370" i="17" a="1"/>
  <c r="D370" i="17" s="1"/>
  <c r="D496" i="13" a="1"/>
  <c r="D496" i="13" s="1"/>
  <c r="D535" i="17" a="1"/>
  <c r="D535" i="17" s="1"/>
  <c r="D401" i="13" a="1"/>
  <c r="D401" i="13" s="1"/>
  <c r="D465" i="17" a="1"/>
  <c r="D465" i="17" s="1"/>
  <c r="D368" i="17" a="1"/>
  <c r="D368" i="17" s="1"/>
  <c r="D378" i="17" a="1"/>
  <c r="D378" i="17" s="1"/>
  <c r="D422" i="17" a="1"/>
  <c r="D422" i="17" s="1"/>
  <c r="D417" i="17" a="1"/>
  <c r="D417" i="17" s="1"/>
  <c r="D517" i="17" a="1"/>
  <c r="D517" i="17" s="1"/>
  <c r="D389" i="17" a="1"/>
  <c r="D389" i="17" s="1"/>
  <c r="D437" i="17" a="1"/>
  <c r="D437" i="17" s="1"/>
  <c r="D427" i="17" a="1"/>
  <c r="D427" i="17" s="1"/>
  <c r="D544" i="17" a="1"/>
  <c r="D544" i="17" s="1"/>
  <c r="D410" i="17" a="1"/>
  <c r="D410" i="17" s="1"/>
  <c r="D350" i="17" a="1"/>
  <c r="D350" i="17" s="1"/>
  <c r="D314" i="13" a="1"/>
  <c r="D314" i="13" s="1"/>
  <c r="D482" i="13" a="1"/>
  <c r="D482" i="13" s="1"/>
  <c r="D491" i="17" a="1"/>
  <c r="D491" i="17" s="1"/>
  <c r="D429" i="17" a="1"/>
  <c r="D429" i="17" s="1"/>
  <c r="D380" i="13" a="1"/>
  <c r="D380" i="13" s="1"/>
  <c r="D436" i="17" a="1"/>
  <c r="D436" i="17" s="1"/>
  <c r="D440" i="17" a="1"/>
  <c r="D440" i="17" s="1"/>
  <c r="D338" i="17" a="1"/>
  <c r="D338" i="17" s="1"/>
  <c r="D363" i="13" a="1"/>
  <c r="D363" i="13" s="1"/>
  <c r="D345" i="13" a="1"/>
  <c r="D345" i="13" s="1"/>
  <c r="D498" i="17" a="1"/>
  <c r="D498" i="17" s="1"/>
  <c r="D529" i="13" a="1"/>
  <c r="D529" i="13" s="1"/>
  <c r="D396" i="13" a="1"/>
  <c r="D396" i="13" s="1"/>
  <c r="D514" i="17" a="1"/>
  <c r="D514" i="17" s="1"/>
  <c r="D533" i="17" a="1"/>
  <c r="D533" i="17" s="1"/>
  <c r="D493" i="13" a="1"/>
  <c r="D493" i="13" s="1"/>
  <c r="D551" i="13" a="1"/>
  <c r="D551" i="13" s="1"/>
  <c r="D349" i="13" a="1"/>
  <c r="D349" i="13" s="1"/>
  <c r="D401" i="17" a="1"/>
  <c r="D401" i="17" s="1"/>
  <c r="D415" i="13" a="1"/>
  <c r="D415" i="13" s="1"/>
  <c r="D327" i="17" a="1"/>
  <c r="D327" i="17" s="1"/>
  <c r="D530" i="17" a="1"/>
  <c r="D530" i="17" s="1"/>
  <c r="D337" i="17" a="1"/>
  <c r="D337" i="17" s="1"/>
  <c r="D402" i="17" a="1"/>
  <c r="D402" i="17" s="1"/>
  <c r="D423" i="17" a="1"/>
  <c r="D423" i="17" s="1"/>
  <c r="D333" i="17" a="1"/>
  <c r="D333" i="17" s="1"/>
  <c r="D428" i="13" a="1"/>
  <c r="D428" i="13" s="1"/>
  <c r="D568" i="13" a="1"/>
  <c r="D568" i="13" s="1"/>
  <c r="D308" i="13" a="1"/>
  <c r="D308" i="13" s="1"/>
  <c r="D489" i="13" a="1"/>
  <c r="D489" i="13" s="1"/>
  <c r="D371" i="17" a="1"/>
  <c r="D371" i="17" s="1"/>
  <c r="D358" i="13" a="1"/>
  <c r="D358" i="13" s="1"/>
  <c r="D302" i="17" a="1"/>
  <c r="D302" i="17" s="1"/>
  <c r="D320" i="17" a="1"/>
  <c r="D320" i="17" s="1"/>
  <c r="D538" i="13" a="1"/>
  <c r="D538" i="13" s="1"/>
  <c r="D354" i="17" a="1"/>
  <c r="D354" i="17" s="1"/>
  <c r="D375" i="13" a="1"/>
  <c r="D375" i="13" s="1"/>
  <c r="D313" i="17" a="1"/>
  <c r="D313" i="17" s="1"/>
  <c r="C564" i="17" a="1"/>
  <c r="C564" i="17" s="1"/>
  <c r="C80" i="10"/>
  <c r="C55" i="12" s="1"/>
  <c r="D24" i="18"/>
  <c r="D24" i="9"/>
  <c r="D93" i="9" s="1"/>
  <c r="D128" i="9" s="1"/>
  <c r="D163" i="9" s="1"/>
  <c r="C570" i="17" a="1"/>
  <c r="C570" i="17" s="1"/>
  <c r="C852" i="17" s="1"/>
  <c r="C1139" i="17" s="1"/>
  <c r="C1426" i="17" s="1"/>
  <c r="C147" i="9"/>
  <c r="C57" i="10"/>
  <c r="E22" i="18"/>
  <c r="E22" i="9"/>
  <c r="C1160" i="13"/>
  <c r="C24" i="15"/>
  <c r="C1154" i="13"/>
  <c r="E20" i="18"/>
  <c r="E20" i="9"/>
  <c r="E19" i="18"/>
  <c r="E19" i="9"/>
  <c r="E21" i="18"/>
  <c r="E21" i="9"/>
  <c r="E24" i="3"/>
  <c r="D92" i="18" l="1"/>
  <c r="D127" i="18" s="1"/>
  <c r="D162" i="18" s="1"/>
  <c r="D90" i="18"/>
  <c r="D125" i="18" s="1"/>
  <c r="D160" i="18" s="1"/>
  <c r="D93" i="18"/>
  <c r="D128" i="18" s="1"/>
  <c r="D163" i="18" s="1"/>
  <c r="D91" i="18"/>
  <c r="D126" i="18" s="1"/>
  <c r="D161" i="18" s="1"/>
  <c r="C82" i="10"/>
  <c r="C855" i="17"/>
  <c r="C1142" i="17" s="1"/>
  <c r="C1429" i="17" s="1"/>
  <c r="D645" i="13"/>
  <c r="D932" i="13" s="1"/>
  <c r="D1219" i="13" s="1"/>
  <c r="D638" i="13"/>
  <c r="D925" i="13" s="1"/>
  <c r="D1212" i="13" s="1"/>
  <c r="D694" i="13"/>
  <c r="D981" i="13" s="1"/>
  <c r="D1268" i="13" s="1"/>
  <c r="D795" i="13"/>
  <c r="D1082" i="13" s="1"/>
  <c r="D1369" i="13" s="1"/>
  <c r="D757" i="13"/>
  <c r="D1044" i="13" s="1"/>
  <c r="D1331" i="13" s="1"/>
  <c r="D666" i="13"/>
  <c r="D953" i="13" s="1"/>
  <c r="D1240" i="13" s="1"/>
  <c r="D587" i="13"/>
  <c r="D874" i="13" s="1"/>
  <c r="D1161" i="13" s="1"/>
  <c r="D771" i="13"/>
  <c r="D1058" i="13" s="1"/>
  <c r="D1345" i="13" s="1"/>
  <c r="D845" i="13"/>
  <c r="D1132" i="13" s="1"/>
  <c r="D1419" i="13" s="1"/>
  <c r="D862" i="13"/>
  <c r="D1149" i="13" s="1"/>
  <c r="D1436" i="13" s="1"/>
  <c r="D767" i="13"/>
  <c r="D1054" i="13" s="1"/>
  <c r="D1341" i="13" s="1"/>
  <c r="D709" i="13"/>
  <c r="D996" i="13" s="1"/>
  <c r="D1283" i="13" s="1"/>
  <c r="E24" i="9"/>
  <c r="E24" i="18"/>
  <c r="C857" i="17"/>
  <c r="C1144" i="17" s="1"/>
  <c r="C1431" i="17" s="1"/>
  <c r="D776" i="13"/>
  <c r="D1063" i="13" s="1"/>
  <c r="D1350" i="13" s="1"/>
  <c r="D856" i="13"/>
  <c r="D1143" i="13" s="1"/>
  <c r="D1430" i="13" s="1"/>
  <c r="D736" i="13"/>
  <c r="D1023" i="13" s="1"/>
  <c r="D1310" i="13" s="1"/>
  <c r="D785" i="13"/>
  <c r="D1072" i="13" s="1"/>
  <c r="D1359" i="13" s="1"/>
  <c r="D768" i="13"/>
  <c r="D1055" i="13" s="1"/>
  <c r="D1342" i="13" s="1"/>
  <c r="D654" i="13"/>
  <c r="D941" i="13" s="1"/>
  <c r="D1228" i="13" s="1"/>
  <c r="D836" i="13"/>
  <c r="D1123" i="13" s="1"/>
  <c r="D1410" i="13" s="1"/>
  <c r="D740" i="13"/>
  <c r="D1027" i="13" s="1"/>
  <c r="D1314" i="13" s="1"/>
  <c r="D854" i="13"/>
  <c r="D1141" i="13" s="1"/>
  <c r="D1428" i="13" s="1"/>
  <c r="D705" i="13"/>
  <c r="D992" i="13" s="1"/>
  <c r="D1279" i="13" s="1"/>
  <c r="D696" i="13"/>
  <c r="D983" i="13" s="1"/>
  <c r="D1270" i="13" s="1"/>
  <c r="D597" i="13"/>
  <c r="D884" i="13" s="1"/>
  <c r="D1171" i="13" s="1"/>
  <c r="D840" i="13"/>
  <c r="D1127" i="13" s="1"/>
  <c r="D1414" i="13" s="1"/>
  <c r="D801" i="13"/>
  <c r="D1088" i="13" s="1"/>
  <c r="D1375" i="13" s="1"/>
  <c r="D738" i="13"/>
  <c r="D1025" i="13" s="1"/>
  <c r="D1312" i="13" s="1"/>
  <c r="D819" i="13"/>
  <c r="D1106" i="13" s="1"/>
  <c r="D1393" i="13" s="1"/>
  <c r="D629" i="13"/>
  <c r="D916" i="13" s="1"/>
  <c r="D1203" i="13" s="1"/>
  <c r="D739" i="13"/>
  <c r="D1026" i="13" s="1"/>
  <c r="D1313" i="13" s="1"/>
  <c r="D675" i="13"/>
  <c r="D962" i="13" s="1"/>
  <c r="D1249" i="13" s="1"/>
  <c r="D600" i="13"/>
  <c r="D887" i="13" s="1"/>
  <c r="D1174" i="13" s="1"/>
  <c r="D678" i="13"/>
  <c r="D965" i="13" s="1"/>
  <c r="D1252" i="13" s="1"/>
  <c r="D759" i="13"/>
  <c r="D1046" i="13" s="1"/>
  <c r="D1333" i="13" s="1"/>
  <c r="D763" i="13"/>
  <c r="D1050" i="13" s="1"/>
  <c r="D1337" i="13" s="1"/>
  <c r="D750" i="13"/>
  <c r="D1037" i="13" s="1"/>
  <c r="D1324" i="13" s="1"/>
  <c r="D842" i="13"/>
  <c r="D1129" i="13" s="1"/>
  <c r="D1416" i="13" s="1"/>
  <c r="D16" i="12"/>
  <c r="D31" i="12" s="1"/>
  <c r="D31" i="10"/>
  <c r="D32" i="10" s="1"/>
  <c r="E18" i="9"/>
  <c r="E92" i="9" s="1"/>
  <c r="E127" i="9" s="1"/>
  <c r="E162" i="9" s="1"/>
  <c r="E18" i="18"/>
  <c r="E438" i="13" a="1"/>
  <c r="E438" i="13" s="1"/>
  <c r="E362" i="13" a="1"/>
  <c r="E362" i="13" s="1"/>
  <c r="E542" i="13" a="1"/>
  <c r="E542" i="13" s="1"/>
  <c r="E400" i="17" a="1"/>
  <c r="E400" i="17" s="1"/>
  <c r="E478" i="17" a="1"/>
  <c r="E478" i="17" s="1"/>
  <c r="E465" i="17" a="1"/>
  <c r="E465" i="17" s="1"/>
  <c r="E533" i="13" a="1"/>
  <c r="E533" i="13" s="1"/>
  <c r="E466" i="13" a="1"/>
  <c r="E466" i="13" s="1"/>
  <c r="E374" i="17" a="1"/>
  <c r="E374" i="17" s="1"/>
  <c r="E460" i="13" a="1"/>
  <c r="E460" i="13" s="1"/>
  <c r="E375" i="13" a="1"/>
  <c r="E375" i="13" s="1"/>
  <c r="E370" i="17" a="1"/>
  <c r="E370" i="17" s="1"/>
  <c r="E522" i="17" a="1"/>
  <c r="E522" i="17" s="1"/>
  <c r="E413" i="13" a="1"/>
  <c r="E413" i="13" s="1"/>
  <c r="E366" i="17" a="1"/>
  <c r="E366" i="17" s="1"/>
  <c r="E472" i="13" a="1"/>
  <c r="E472" i="13" s="1"/>
  <c r="E509" i="13" a="1"/>
  <c r="E509" i="13" s="1"/>
  <c r="E545" i="17" a="1"/>
  <c r="E545" i="17" s="1"/>
  <c r="E512" i="13" a="1"/>
  <c r="E512" i="13" s="1"/>
  <c r="E538" i="13" a="1"/>
  <c r="E538" i="13" s="1"/>
  <c r="E521" i="17" a="1"/>
  <c r="E521" i="17" s="1"/>
  <c r="E505" i="17" a="1"/>
  <c r="E505" i="17" s="1"/>
  <c r="E569" i="17" a="1"/>
  <c r="E569" i="17" s="1"/>
  <c r="E379" i="13" a="1"/>
  <c r="E379" i="13" s="1"/>
  <c r="E331" i="13" a="1"/>
  <c r="E331" i="13" s="1"/>
  <c r="E466" i="17" a="1"/>
  <c r="E466" i="17" s="1"/>
  <c r="E299" i="17" a="1"/>
  <c r="E299" i="17" s="1"/>
  <c r="E318" i="13" a="1"/>
  <c r="E318" i="13" s="1"/>
  <c r="E325" i="13" a="1"/>
  <c r="E325" i="13" s="1"/>
  <c r="E394" i="17" a="1"/>
  <c r="E394" i="17" s="1"/>
  <c r="E435" i="13" a="1"/>
  <c r="E435" i="13" s="1"/>
  <c r="E357" i="17" a="1"/>
  <c r="E357" i="17" s="1"/>
  <c r="E323" i="17" a="1"/>
  <c r="E323" i="17" s="1"/>
  <c r="E376" i="17" a="1"/>
  <c r="E376" i="17" s="1"/>
  <c r="E463" i="13" a="1"/>
  <c r="E463" i="13" s="1"/>
  <c r="E323" i="13" a="1"/>
  <c r="E323" i="13" s="1"/>
  <c r="E302" i="13" a="1"/>
  <c r="E302" i="13" s="1"/>
  <c r="E316" i="13" a="1"/>
  <c r="E316" i="13" s="1"/>
  <c r="E342" i="13" a="1"/>
  <c r="E342" i="13" s="1"/>
  <c r="E496" i="13" a="1"/>
  <c r="E496" i="13" s="1"/>
  <c r="E405" i="13" a="1"/>
  <c r="E405" i="13" s="1"/>
  <c r="E338" i="13" a="1"/>
  <c r="E338" i="13" s="1"/>
  <c r="E578" i="17" a="1"/>
  <c r="E578" i="17" s="1"/>
  <c r="E506" i="17" a="1"/>
  <c r="E506" i="17" s="1"/>
  <c r="E325" i="17" a="1"/>
  <c r="E325" i="17" s="1"/>
  <c r="E482" i="13" a="1"/>
  <c r="E482" i="13" s="1"/>
  <c r="E382" i="17" a="1"/>
  <c r="E382" i="17" s="1"/>
  <c r="E315" i="17" a="1"/>
  <c r="E315" i="17" s="1"/>
  <c r="E544" i="17" a="1"/>
  <c r="E544" i="17" s="1"/>
  <c r="E538" i="17" a="1"/>
  <c r="E538" i="17" s="1"/>
  <c r="E564" i="13" a="1"/>
  <c r="E564" i="13" s="1"/>
  <c r="E338" i="17" a="1"/>
  <c r="E338" i="17" s="1"/>
  <c r="E475" i="13" a="1"/>
  <c r="E475" i="13" s="1"/>
  <c r="E503" i="13" a="1"/>
  <c r="E503" i="13" s="1"/>
  <c r="E354" i="17" a="1"/>
  <c r="E354" i="17" s="1"/>
  <c r="E340" i="17" a="1"/>
  <c r="E340" i="17" s="1"/>
  <c r="E402" i="13" a="1"/>
  <c r="E402" i="13" s="1"/>
  <c r="E558" i="13" a="1"/>
  <c r="E558" i="13" s="1"/>
  <c r="E548" i="17" a="1"/>
  <c r="E548" i="17" s="1"/>
  <c r="E441" i="13" a="1"/>
  <c r="E441" i="13" s="1"/>
  <c r="E355" i="13" a="1"/>
  <c r="E355" i="13" s="1"/>
  <c r="E428" i="13" a="1"/>
  <c r="E428" i="13" s="1"/>
  <c r="E564" i="17" a="1"/>
  <c r="E564" i="17" s="1"/>
  <c r="E421" i="17" a="1"/>
  <c r="E421" i="17" s="1"/>
  <c r="E536" i="17" a="1"/>
  <c r="E536" i="17" s="1"/>
  <c r="E420" i="13" a="1"/>
  <c r="E420" i="13" s="1"/>
  <c r="E305" i="17" a="1"/>
  <c r="E305" i="17" s="1"/>
  <c r="E332" i="17" a="1"/>
  <c r="E332" i="17" s="1"/>
  <c r="E320" i="13" a="1"/>
  <c r="E320" i="13" s="1"/>
  <c r="E536" i="13" a="1"/>
  <c r="E536" i="13" s="1"/>
  <c r="E362" i="17" a="1"/>
  <c r="E362" i="17" s="1"/>
  <c r="E314" i="13" a="1"/>
  <c r="E314" i="13" s="1"/>
  <c r="E388" i="17" a="1"/>
  <c r="E388" i="17" s="1"/>
  <c r="E439" i="13" a="1"/>
  <c r="E439" i="13" s="1"/>
  <c r="E499" i="13" a="1"/>
  <c r="E499" i="13" s="1"/>
  <c r="E472" i="17" a="1"/>
  <c r="E472" i="17" s="1"/>
  <c r="E312" i="17" a="1"/>
  <c r="E312" i="17" s="1"/>
  <c r="E351" i="17" a="1"/>
  <c r="E351" i="17" s="1"/>
  <c r="E355" i="17" a="1"/>
  <c r="E355" i="17" s="1"/>
  <c r="E493" i="13" a="1"/>
  <c r="E493" i="13" s="1"/>
  <c r="E410" i="17" a="1"/>
  <c r="E410" i="17" s="1"/>
  <c r="E563" i="17" a="1"/>
  <c r="E563" i="17" s="1"/>
  <c r="E489" i="17" a="1"/>
  <c r="E489" i="17" s="1"/>
  <c r="E432" i="13" a="1"/>
  <c r="E432" i="13" s="1"/>
  <c r="E450" i="17" a="1"/>
  <c r="E450" i="17" s="1"/>
  <c r="E523" i="17" a="1"/>
  <c r="E523" i="17" s="1"/>
  <c r="E550" i="17" a="1"/>
  <c r="E550" i="17" s="1"/>
  <c r="E324" i="17" a="1"/>
  <c r="E324" i="17" s="1"/>
  <c r="E335" i="17" a="1"/>
  <c r="E335" i="17" s="1"/>
  <c r="E326" i="13" a="1"/>
  <c r="E326" i="13" s="1"/>
  <c r="E319" i="17" a="1"/>
  <c r="E319" i="17" s="1"/>
  <c r="E535" i="17" a="1"/>
  <c r="E535" i="17" s="1"/>
  <c r="E364" i="13" a="1"/>
  <c r="E364" i="13" s="1"/>
  <c r="E546" i="17" a="1"/>
  <c r="E546" i="17" s="1"/>
  <c r="E371" i="17" a="1"/>
  <c r="E371" i="17" s="1"/>
  <c r="E559" i="13" a="1"/>
  <c r="E559" i="13" s="1"/>
  <c r="E561" i="13" a="1"/>
  <c r="E561" i="13" s="1"/>
  <c r="E363" i="17" a="1"/>
  <c r="E363" i="17" s="1"/>
  <c r="E305" i="13" a="1"/>
  <c r="E305" i="13" s="1"/>
  <c r="E465" i="13" a="1"/>
  <c r="E465" i="13" s="1"/>
  <c r="E322" i="17" a="1"/>
  <c r="E322" i="17" s="1"/>
  <c r="E398" i="13" a="1"/>
  <c r="E398" i="13" s="1"/>
  <c r="E331" i="17" a="1"/>
  <c r="E331" i="17" s="1"/>
  <c r="E417" i="17" a="1"/>
  <c r="E417" i="17" s="1"/>
  <c r="E330" i="17" a="1"/>
  <c r="E330" i="17" s="1"/>
  <c r="E326" i="17" a="1"/>
  <c r="E326" i="17" s="1"/>
  <c r="E531" i="13" a="1"/>
  <c r="E531" i="13" s="1"/>
  <c r="E410" i="13" a="1"/>
  <c r="E410" i="13" s="1"/>
  <c r="E348" i="13" a="1"/>
  <c r="E348" i="13" s="1"/>
  <c r="E339" i="13" a="1"/>
  <c r="E339" i="13" s="1"/>
  <c r="E431" i="17" a="1"/>
  <c r="E431" i="17" s="1"/>
  <c r="E353" i="13" a="1"/>
  <c r="E353" i="13" s="1"/>
  <c r="E356" i="17" a="1"/>
  <c r="E356" i="17" s="1"/>
  <c r="E322" i="13" a="1"/>
  <c r="E322" i="13" s="1"/>
  <c r="E347" i="13" a="1"/>
  <c r="E347" i="13" s="1"/>
  <c r="E431" i="13" a="1"/>
  <c r="E431" i="13" s="1"/>
  <c r="E389" i="13" a="1"/>
  <c r="E389" i="13" s="1"/>
  <c r="E344" i="13" a="1"/>
  <c r="E344" i="13" s="1"/>
  <c r="E330" i="13" a="1"/>
  <c r="E330" i="13" s="1"/>
  <c r="E427" i="13" a="1"/>
  <c r="E427" i="13" s="1"/>
  <c r="E390" i="17" a="1"/>
  <c r="E390" i="17" s="1"/>
  <c r="E423" i="13" a="1"/>
  <c r="E423" i="13" s="1"/>
  <c r="E534" i="17" a="1"/>
  <c r="E534" i="17" s="1"/>
  <c r="E462" i="17" a="1"/>
  <c r="E462" i="17" s="1"/>
  <c r="E333" i="13" a="1"/>
  <c r="E333" i="13" s="1"/>
  <c r="E467" i="13" a="1"/>
  <c r="E467" i="13" s="1"/>
  <c r="E551" i="13" a="1"/>
  <c r="E551" i="13" s="1"/>
  <c r="E568" i="13" a="1"/>
  <c r="E568" i="13" s="1"/>
  <c r="E562" i="17" a="1"/>
  <c r="E562" i="17" s="1"/>
  <c r="E299" i="13" a="1"/>
  <c r="E299" i="13" s="1"/>
  <c r="E336" i="13" a="1"/>
  <c r="E336" i="13" s="1"/>
  <c r="E543" i="17" a="1"/>
  <c r="E543" i="17" s="1"/>
  <c r="E497" i="17" a="1"/>
  <c r="E497" i="17" s="1"/>
  <c r="E541" i="13" a="1"/>
  <c r="E541" i="13" s="1"/>
  <c r="E471" i="17" a="1"/>
  <c r="E471" i="17" s="1"/>
  <c r="E477" i="13" a="1"/>
  <c r="E477" i="13" s="1"/>
  <c r="E483" i="17" a="1"/>
  <c r="E483" i="17" s="1"/>
  <c r="E540" i="13" a="1"/>
  <c r="E540" i="13" s="1"/>
  <c r="E373" i="17" a="1"/>
  <c r="E373" i="17" s="1"/>
  <c r="E523" i="13" a="1"/>
  <c r="E523" i="13" s="1"/>
  <c r="E388" i="13" a="1"/>
  <c r="E388" i="13" s="1"/>
  <c r="E540" i="17" a="1"/>
  <c r="E540" i="17" s="1"/>
  <c r="E484" i="13" a="1"/>
  <c r="E484" i="13" s="1"/>
  <c r="E572" i="17" a="1"/>
  <c r="E572" i="17" s="1"/>
  <c r="E438" i="17" a="1"/>
  <c r="E438" i="17" s="1"/>
  <c r="E342" i="17" a="1"/>
  <c r="E342" i="17" s="1"/>
  <c r="E556" i="13" a="1"/>
  <c r="E556" i="13" s="1"/>
  <c r="E317" i="13" a="1"/>
  <c r="E317" i="13" s="1"/>
  <c r="E407" i="17" a="1"/>
  <c r="E407" i="17" s="1"/>
  <c r="E435" i="17" a="1"/>
  <c r="E435" i="17" s="1"/>
  <c r="E577" i="17" a="1"/>
  <c r="E577" i="17" s="1"/>
  <c r="E559" i="17" a="1"/>
  <c r="E559" i="17" s="1"/>
  <c r="E553" i="17" a="1"/>
  <c r="E553" i="17" s="1"/>
  <c r="E440" i="13" a="1"/>
  <c r="E440" i="13" s="1"/>
  <c r="E327" i="17" a="1"/>
  <c r="E327" i="17" s="1"/>
  <c r="E383" i="17" a="1"/>
  <c r="E383" i="17" s="1"/>
  <c r="E552" i="17" a="1"/>
  <c r="E552" i="17" s="1"/>
  <c r="E518" i="17" a="1"/>
  <c r="E518" i="17" s="1"/>
  <c r="E471" i="13" a="1"/>
  <c r="E471" i="13" s="1"/>
  <c r="E482" i="17" a="1"/>
  <c r="E482" i="17" s="1"/>
  <c r="E449" i="13" a="1"/>
  <c r="E449" i="13" s="1"/>
  <c r="E467" i="17" a="1"/>
  <c r="E467" i="17" s="1"/>
  <c r="E349" i="17" a="1"/>
  <c r="E349" i="17" s="1"/>
  <c r="E424" i="17" a="1"/>
  <c r="E424" i="17" s="1"/>
  <c r="E417" i="13" a="1"/>
  <c r="E417" i="13" s="1"/>
  <c r="E501" i="17" a="1"/>
  <c r="E501" i="17" s="1"/>
  <c r="E457" i="17" a="1"/>
  <c r="E457" i="17" s="1"/>
  <c r="E554" i="13" a="1"/>
  <c r="E554" i="13" s="1"/>
  <c r="E487" i="13" a="1"/>
  <c r="E487" i="13" s="1"/>
  <c r="E406" i="17" a="1"/>
  <c r="E406" i="17" s="1"/>
  <c r="E444" i="13" a="1"/>
  <c r="E444" i="13" s="1"/>
  <c r="E458" i="17" a="1"/>
  <c r="E458" i="17" s="1"/>
  <c r="E344" i="17" a="1"/>
  <c r="E344" i="17" s="1"/>
  <c r="E531" i="17" a="1"/>
  <c r="E531" i="17" s="1"/>
  <c r="E534" i="13" a="1"/>
  <c r="E534" i="13" s="1"/>
  <c r="E378" i="13" a="1"/>
  <c r="E378" i="13" s="1"/>
  <c r="E429" i="17" a="1"/>
  <c r="E429" i="17" s="1"/>
  <c r="E412" i="13" a="1"/>
  <c r="E412" i="13" s="1"/>
  <c r="E351" i="13" a="1"/>
  <c r="E351" i="13" s="1"/>
  <c r="E483" i="13" a="1"/>
  <c r="E483" i="13" s="1"/>
  <c r="E304" i="13" a="1"/>
  <c r="E304" i="13" s="1"/>
  <c r="E464" i="13" a="1"/>
  <c r="E464" i="13" s="1"/>
  <c r="E437" i="13" a="1"/>
  <c r="E437" i="13" s="1"/>
  <c r="E550" i="13" a="1"/>
  <c r="E550" i="13" s="1"/>
  <c r="E493" i="17" a="1"/>
  <c r="E493" i="17" s="1"/>
  <c r="E321" i="17" a="1"/>
  <c r="E321" i="17" s="1"/>
  <c r="E521" i="13" a="1"/>
  <c r="E521" i="13" s="1"/>
  <c r="E473" i="13" a="1"/>
  <c r="E473" i="13" s="1"/>
  <c r="E518" i="13" a="1"/>
  <c r="E518" i="13" s="1"/>
  <c r="E405" i="17" a="1"/>
  <c r="E405" i="17" s="1"/>
  <c r="E476" i="13" a="1"/>
  <c r="E476" i="13" s="1"/>
  <c r="E363" i="13" a="1"/>
  <c r="E363" i="13" s="1"/>
  <c r="E448" i="13" a="1"/>
  <c r="E448" i="13" s="1"/>
  <c r="E446" i="13" a="1"/>
  <c r="E446" i="13" s="1"/>
  <c r="E440" i="17" a="1"/>
  <c r="E440" i="17" s="1"/>
  <c r="E555" i="17" a="1"/>
  <c r="E555" i="17" s="1"/>
  <c r="E514" i="13" a="1"/>
  <c r="E514" i="13" s="1"/>
  <c r="E565" i="13" a="1"/>
  <c r="E565" i="13" s="1"/>
  <c r="E539" i="13" a="1"/>
  <c r="E539" i="13" s="1"/>
  <c r="E549" i="13" a="1"/>
  <c r="E549" i="13" s="1"/>
  <c r="E513" i="17" a="1"/>
  <c r="E513" i="17" s="1"/>
  <c r="E488" i="13" a="1"/>
  <c r="E488" i="13" s="1"/>
  <c r="E397" i="17" a="1"/>
  <c r="E397" i="17" s="1"/>
  <c r="E403" i="13" a="1"/>
  <c r="E403" i="13" s="1"/>
  <c r="E478" i="13" a="1"/>
  <c r="E478" i="13" s="1"/>
  <c r="E436" i="13" a="1"/>
  <c r="E436" i="13" s="1"/>
  <c r="E409" i="17" a="1"/>
  <c r="E409" i="17" s="1"/>
  <c r="E422" i="13" a="1"/>
  <c r="E422" i="13" s="1"/>
  <c r="E327" i="13" a="1"/>
  <c r="E327" i="13" s="1"/>
  <c r="E346" i="13" a="1"/>
  <c r="E346" i="13" s="1"/>
  <c r="E458" i="13" a="1"/>
  <c r="E458" i="13" s="1"/>
  <c r="E414" i="13" a="1"/>
  <c r="E414" i="13" s="1"/>
  <c r="E489" i="13" a="1"/>
  <c r="E489" i="13" s="1"/>
  <c r="E402" i="17" a="1"/>
  <c r="E402" i="17" s="1"/>
  <c r="E573" i="13" a="1"/>
  <c r="E573" i="13" s="1"/>
  <c r="E359" i="13" a="1"/>
  <c r="E359" i="13" s="1"/>
  <c r="E328" i="13" a="1"/>
  <c r="E328" i="13" s="1"/>
  <c r="E382" i="13" a="1"/>
  <c r="E382" i="13" s="1"/>
  <c r="E506" i="13" a="1"/>
  <c r="E506" i="13" s="1"/>
  <c r="E519" i="17" a="1"/>
  <c r="E519" i="17" s="1"/>
  <c r="E411" i="17" a="1"/>
  <c r="E411" i="17" s="1"/>
  <c r="E367" i="17" a="1"/>
  <c r="E367" i="17" s="1"/>
  <c r="E437" i="17" a="1"/>
  <c r="E437" i="17" s="1"/>
  <c r="E461" i="13" a="1"/>
  <c r="E461" i="13" s="1"/>
  <c r="E350" i="13" a="1"/>
  <c r="E350" i="13" s="1"/>
  <c r="E529" i="17" a="1"/>
  <c r="E529" i="17" s="1"/>
  <c r="E395" i="17" a="1"/>
  <c r="E395" i="17" s="1"/>
  <c r="E500" i="13" a="1"/>
  <c r="E500" i="13" s="1"/>
  <c r="E544" i="13" a="1"/>
  <c r="E544" i="13" s="1"/>
  <c r="E328" i="17" a="1"/>
  <c r="E328" i="17" s="1"/>
  <c r="E473" i="17" a="1"/>
  <c r="E473" i="17" s="1"/>
  <c r="E556" i="17" a="1"/>
  <c r="E556" i="17" s="1"/>
  <c r="E352" i="13" a="1"/>
  <c r="E352" i="13" s="1"/>
  <c r="E491" i="13" a="1"/>
  <c r="E491" i="13" s="1"/>
  <c r="E508" i="17" a="1"/>
  <c r="E508" i="17" s="1"/>
  <c r="E334" i="17" a="1"/>
  <c r="E334" i="17" s="1"/>
  <c r="E525" i="13" a="1"/>
  <c r="E525" i="13" s="1"/>
  <c r="E577" i="13" a="1"/>
  <c r="E577" i="13" s="1"/>
  <c r="E496" i="17" a="1"/>
  <c r="E496" i="17" s="1"/>
  <c r="E361" i="17" a="1"/>
  <c r="E361" i="17" s="1"/>
  <c r="E393" i="17" a="1"/>
  <c r="E393" i="17" s="1"/>
  <c r="E329" i="13" a="1"/>
  <c r="E329" i="13" s="1"/>
  <c r="E358" i="13" a="1"/>
  <c r="E358" i="13" s="1"/>
  <c r="E314" i="17" a="1"/>
  <c r="E314" i="17" s="1"/>
  <c r="E384" i="17" a="1"/>
  <c r="E384" i="17" s="1"/>
  <c r="E370" i="13" a="1"/>
  <c r="E370" i="13" s="1"/>
  <c r="E439" i="17" a="1"/>
  <c r="E439" i="17" s="1"/>
  <c r="E307" i="17" a="1"/>
  <c r="E307" i="17" s="1"/>
  <c r="E562" i="13" a="1"/>
  <c r="E562" i="13" s="1"/>
  <c r="E479" i="13" a="1"/>
  <c r="E479" i="13" s="1"/>
  <c r="E386" i="13" a="1"/>
  <c r="E386" i="13" s="1"/>
  <c r="E503" i="17" a="1"/>
  <c r="E503" i="17" s="1"/>
  <c r="E369" i="13" a="1"/>
  <c r="E369" i="13" s="1"/>
  <c r="E537" i="13" a="1"/>
  <c r="E537" i="13" s="1"/>
  <c r="E450" i="13" a="1"/>
  <c r="E450" i="13" s="1"/>
  <c r="E387" i="17" a="1"/>
  <c r="E387" i="17" s="1"/>
  <c r="E396" i="17" a="1"/>
  <c r="E396" i="17" s="1"/>
  <c r="E560" i="13" a="1"/>
  <c r="E560" i="13" s="1"/>
  <c r="E419" i="17" a="1"/>
  <c r="E419" i="17" s="1"/>
  <c r="E542" i="17" a="1"/>
  <c r="E542" i="17" s="1"/>
  <c r="E424" i="13" a="1"/>
  <c r="E424" i="13" s="1"/>
  <c r="E569" i="13" a="1"/>
  <c r="E569" i="13" s="1"/>
  <c r="E302" i="17" a="1"/>
  <c r="E302" i="17" s="1"/>
  <c r="E481" i="13" a="1"/>
  <c r="E481" i="13" s="1"/>
  <c r="E448" i="17" a="1"/>
  <c r="E448" i="17" s="1"/>
  <c r="E380" i="17" a="1"/>
  <c r="E380" i="17" s="1"/>
  <c r="E368" i="13" a="1"/>
  <c r="E368" i="13" s="1"/>
  <c r="E443" i="17" a="1"/>
  <c r="E443" i="17" s="1"/>
  <c r="E348" i="17" a="1"/>
  <c r="E348" i="17" s="1"/>
  <c r="E487" i="17" a="1"/>
  <c r="E487" i="17" s="1"/>
  <c r="E406" i="13" a="1"/>
  <c r="E406" i="13" s="1"/>
  <c r="E350" i="17" a="1"/>
  <c r="E350" i="17" s="1"/>
  <c r="E491" i="17" a="1"/>
  <c r="E491" i="17" s="1"/>
  <c r="E481" i="17" a="1"/>
  <c r="E481" i="17" s="1"/>
  <c r="E486" i="17" a="1"/>
  <c r="E486" i="17" s="1"/>
  <c r="E346" i="17" a="1"/>
  <c r="E346" i="17" s="1"/>
  <c r="E389" i="17" a="1"/>
  <c r="E389" i="17" s="1"/>
  <c r="E301" i="17" a="1"/>
  <c r="E301" i="17" s="1"/>
  <c r="E490" i="17" a="1"/>
  <c r="E490" i="17" s="1"/>
  <c r="E505" i="13" a="1"/>
  <c r="E505" i="13" s="1"/>
  <c r="E393" i="13" a="1"/>
  <c r="E393" i="13" s="1"/>
  <c r="E399" i="13" a="1"/>
  <c r="E399" i="13" s="1"/>
  <c r="E369" i="17" a="1"/>
  <c r="E369" i="17" s="1"/>
  <c r="E380" i="13" a="1"/>
  <c r="E380" i="13" s="1"/>
  <c r="E500" i="17" a="1"/>
  <c r="E500" i="17" s="1"/>
  <c r="E300" i="17" a="1"/>
  <c r="E300" i="17" s="1"/>
  <c r="E446" i="17" a="1"/>
  <c r="E446" i="17" s="1"/>
  <c r="E546" i="13" a="1"/>
  <c r="E546" i="13" s="1"/>
  <c r="E558" i="17" a="1"/>
  <c r="E558" i="17" s="1"/>
  <c r="E414" i="17" a="1"/>
  <c r="E414" i="17" s="1"/>
  <c r="E303" i="17" a="1"/>
  <c r="E303" i="17" s="1"/>
  <c r="E306" i="17" a="1"/>
  <c r="E306" i="17" s="1"/>
  <c r="E336" i="17" a="1"/>
  <c r="E336" i="17" s="1"/>
  <c r="E381" i="13" a="1"/>
  <c r="E381" i="13" s="1"/>
  <c r="E501" i="13" a="1"/>
  <c r="E501" i="13" s="1"/>
  <c r="E579" i="13" a="1"/>
  <c r="E579" i="13" s="1"/>
  <c r="E408" i="13" a="1"/>
  <c r="E408" i="13" s="1"/>
  <c r="E445" i="17" a="1"/>
  <c r="E445" i="17" s="1"/>
  <c r="E390" i="13" a="1"/>
  <c r="E390" i="13" s="1"/>
  <c r="E304" i="17" a="1"/>
  <c r="E304" i="17" s="1"/>
  <c r="E502" i="17" a="1"/>
  <c r="E502" i="17" s="1"/>
  <c r="E526" i="17" a="1"/>
  <c r="E526" i="17" s="1"/>
  <c r="E434" i="13" a="1"/>
  <c r="E434" i="13" s="1"/>
  <c r="E508" i="13" a="1"/>
  <c r="E508" i="13" s="1"/>
  <c r="E343" i="13" a="1"/>
  <c r="E343" i="13" s="1"/>
  <c r="E519" i="13" a="1"/>
  <c r="E519" i="13" s="1"/>
  <c r="E575" i="13" a="1"/>
  <c r="E575" i="13" s="1"/>
  <c r="E432" i="17" a="1"/>
  <c r="E432" i="17" s="1"/>
  <c r="E318" i="17" a="1"/>
  <c r="E318" i="17" s="1"/>
  <c r="E453" i="17" a="1"/>
  <c r="E453" i="17" s="1"/>
  <c r="E456" i="17" a="1"/>
  <c r="E456" i="17" s="1"/>
  <c r="E444" i="17" a="1"/>
  <c r="E444" i="17" s="1"/>
  <c r="E517" i="13" a="1"/>
  <c r="E517" i="13" s="1"/>
  <c r="E570" i="13" a="1"/>
  <c r="E570" i="13" s="1"/>
  <c r="E541" i="17" a="1"/>
  <c r="E541" i="17" s="1"/>
  <c r="E371" i="13" a="1"/>
  <c r="E371" i="13" s="1"/>
  <c r="E399" i="17" a="1"/>
  <c r="E399" i="17" s="1"/>
  <c r="E452" i="13" a="1"/>
  <c r="E452" i="13" s="1"/>
  <c r="E565" i="17" a="1"/>
  <c r="E565" i="17" s="1"/>
  <c r="E461" i="17" a="1"/>
  <c r="E461" i="17" s="1"/>
  <c r="E553" i="13" a="1"/>
  <c r="E553" i="13" s="1"/>
  <c r="E504" i="13" a="1"/>
  <c r="E504" i="13" s="1"/>
  <c r="E527" i="13" a="1"/>
  <c r="E527" i="13" s="1"/>
  <c r="E419" i="13" a="1"/>
  <c r="E419" i="13" s="1"/>
  <c r="E579" i="17" a="1"/>
  <c r="E579" i="17" s="1"/>
  <c r="E316" i="17" a="1"/>
  <c r="E316" i="17" s="1"/>
  <c r="E365" i="13" a="1"/>
  <c r="E365" i="13" s="1"/>
  <c r="E407" i="13" a="1"/>
  <c r="E407" i="13" s="1"/>
  <c r="E341" i="17" a="1"/>
  <c r="E341" i="17" s="1"/>
  <c r="E430" i="17" a="1"/>
  <c r="E430" i="17" s="1"/>
  <c r="E454" i="13" a="1"/>
  <c r="E454" i="13" s="1"/>
  <c r="E379" i="17" a="1"/>
  <c r="E379" i="17" s="1"/>
  <c r="E477" i="17" a="1"/>
  <c r="E477" i="17" s="1"/>
  <c r="E551" i="17" a="1"/>
  <c r="E551" i="17" s="1"/>
  <c r="E375" i="17" a="1"/>
  <c r="E375" i="17" s="1"/>
  <c r="E345" i="13" a="1"/>
  <c r="E345" i="13" s="1"/>
  <c r="E563" i="13" a="1"/>
  <c r="E563" i="13" s="1"/>
  <c r="E554" i="17" a="1"/>
  <c r="E554" i="17" s="1"/>
  <c r="E468" i="13" a="1"/>
  <c r="E468" i="13" s="1"/>
  <c r="E366" i="13" a="1"/>
  <c r="E366" i="13" s="1"/>
  <c r="E486" i="13" a="1"/>
  <c r="E486" i="13" s="1"/>
  <c r="E416" i="13" a="1"/>
  <c r="E416" i="13" s="1"/>
  <c r="E497" i="13" a="1"/>
  <c r="E497" i="13" s="1"/>
  <c r="E490" i="13" a="1"/>
  <c r="E490" i="13" s="1"/>
  <c r="E307" i="13" a="1"/>
  <c r="E307" i="13" s="1"/>
  <c r="E528" i="17" a="1"/>
  <c r="E528" i="17" s="1"/>
  <c r="E340" i="13" a="1"/>
  <c r="E340" i="13" s="1"/>
  <c r="E384" i="13" a="1"/>
  <c r="E384" i="13" s="1"/>
  <c r="E470" i="17" a="1"/>
  <c r="E470" i="17" s="1"/>
  <c r="E409" i="13" a="1"/>
  <c r="E409" i="13" s="1"/>
  <c r="E475" i="17" a="1"/>
  <c r="E475" i="17" s="1"/>
  <c r="E479" i="17" a="1"/>
  <c r="E479" i="17" s="1"/>
  <c r="E441" i="17" a="1"/>
  <c r="E441" i="17" s="1"/>
  <c r="E422" i="17" a="1"/>
  <c r="E422" i="17" s="1"/>
  <c r="E476" i="17" a="1"/>
  <c r="E476" i="17" s="1"/>
  <c r="E485" i="17" a="1"/>
  <c r="E485" i="17" s="1"/>
  <c r="E455" i="13" a="1"/>
  <c r="E455" i="13" s="1"/>
  <c r="E539" i="17" a="1"/>
  <c r="E539" i="17" s="1"/>
  <c r="E572" i="13" a="1"/>
  <c r="E572" i="13" s="1"/>
  <c r="E404" i="13" a="1"/>
  <c r="E404" i="13" s="1"/>
  <c r="E412" i="17" a="1"/>
  <c r="E412" i="17" s="1"/>
  <c r="E415" i="13" a="1"/>
  <c r="E415" i="13" s="1"/>
  <c r="E436" i="17" a="1"/>
  <c r="E436" i="17" s="1"/>
  <c r="E522" i="13" a="1"/>
  <c r="E522" i="13" s="1"/>
  <c r="E459" i="13" a="1"/>
  <c r="E459" i="13" s="1"/>
  <c r="E356" i="13" a="1"/>
  <c r="E356" i="13" s="1"/>
  <c r="E464" i="17" a="1"/>
  <c r="E464" i="17" s="1"/>
  <c r="E445" i="13" a="1"/>
  <c r="E445" i="13" s="1"/>
  <c r="E557" i="13" a="1"/>
  <c r="E557" i="13" s="1"/>
  <c r="E535" i="13" a="1"/>
  <c r="E535" i="13" s="1"/>
  <c r="E335" i="13" a="1"/>
  <c r="E335" i="13" s="1"/>
  <c r="E469" i="13" a="1"/>
  <c r="E469" i="13" s="1"/>
  <c r="E411" i="13" a="1"/>
  <c r="E411" i="13" s="1"/>
  <c r="E367" i="13" a="1"/>
  <c r="E367" i="13" s="1"/>
  <c r="E492" i="17" a="1"/>
  <c r="E492" i="17" s="1"/>
  <c r="E386" i="17" a="1"/>
  <c r="E386" i="17" s="1"/>
  <c r="E429" i="13" a="1"/>
  <c r="E429" i="13" s="1"/>
  <c r="E509" i="17" a="1"/>
  <c r="E509" i="17" s="1"/>
  <c r="E376" i="13" a="1"/>
  <c r="E376" i="13" s="1"/>
  <c r="E377" i="13" a="1"/>
  <c r="E377" i="13" s="1"/>
  <c r="E560" i="17" a="1"/>
  <c r="E560" i="17" s="1"/>
  <c r="E372" i="17" a="1"/>
  <c r="E372" i="17" s="1"/>
  <c r="E311" i="17" a="1"/>
  <c r="E311" i="17" s="1"/>
  <c r="E455" i="17" a="1"/>
  <c r="E455" i="17" s="1"/>
  <c r="E529" i="13" a="1"/>
  <c r="E529" i="13" s="1"/>
  <c r="E334" i="13" a="1"/>
  <c r="E334" i="13" s="1"/>
  <c r="E576" i="17" a="1"/>
  <c r="E576" i="17" s="1"/>
  <c r="E310" i="13" a="1"/>
  <c r="E310" i="13" s="1"/>
  <c r="E337" i="17" a="1"/>
  <c r="E337" i="17" s="1"/>
  <c r="E385" i="17" a="1"/>
  <c r="E385" i="17" s="1"/>
  <c r="E488" i="17" a="1"/>
  <c r="E488" i="17" s="1"/>
  <c r="E537" i="17" a="1"/>
  <c r="E537" i="17" s="1"/>
  <c r="E381" i="17" a="1"/>
  <c r="E381" i="17" s="1"/>
  <c r="E574" i="17" a="1"/>
  <c r="E574" i="17" s="1"/>
  <c r="E495" i="17" a="1"/>
  <c r="E495" i="17" s="1"/>
  <c r="E425" i="13" a="1"/>
  <c r="E425" i="13" s="1"/>
  <c r="E332" i="13" a="1"/>
  <c r="E332" i="13" s="1"/>
  <c r="E576" i="13" a="1"/>
  <c r="E576" i="13" s="1"/>
  <c r="E511" i="17" a="1"/>
  <c r="E511" i="17" s="1"/>
  <c r="E374" i="13" a="1"/>
  <c r="E374" i="13" s="1"/>
  <c r="E353" i="17" a="1"/>
  <c r="E353" i="17" s="1"/>
  <c r="E321" i="13" a="1"/>
  <c r="E321" i="13" s="1"/>
  <c r="E418" i="13" a="1"/>
  <c r="E418" i="13" s="1"/>
  <c r="E308" i="13" a="1"/>
  <c r="E308" i="13" s="1"/>
  <c r="E426" i="13" a="1"/>
  <c r="E426" i="13" s="1"/>
  <c r="E571" i="13" a="1"/>
  <c r="E571" i="13" s="1"/>
  <c r="E474" i="17" a="1"/>
  <c r="E474" i="17" s="1"/>
  <c r="E416" i="17" a="1"/>
  <c r="E416" i="17" s="1"/>
  <c r="E520" i="13" a="1"/>
  <c r="E520" i="13" s="1"/>
  <c r="E578" i="13" a="1"/>
  <c r="E578" i="13" s="1"/>
  <c r="E426" i="17" a="1"/>
  <c r="E426" i="17" s="1"/>
  <c r="E502" i="13" a="1"/>
  <c r="E502" i="13" s="1"/>
  <c r="E566" i="17" a="1"/>
  <c r="E566" i="17" s="1"/>
  <c r="E372" i="13" a="1"/>
  <c r="E372" i="13" s="1"/>
  <c r="E315" i="13" a="1"/>
  <c r="E315" i="13" s="1"/>
  <c r="E468" i="17" a="1"/>
  <c r="E468" i="17" s="1"/>
  <c r="E552" i="13" a="1"/>
  <c r="E552" i="13" s="1"/>
  <c r="E421" i="13" a="1"/>
  <c r="E421" i="13" s="1"/>
  <c r="E443" i="13" a="1"/>
  <c r="E443" i="13" s="1"/>
  <c r="E463" i="17" a="1"/>
  <c r="E463" i="17" s="1"/>
  <c r="E470" i="13" a="1"/>
  <c r="E470" i="13" s="1"/>
  <c r="E545" i="13" a="1"/>
  <c r="E545" i="13" s="1"/>
  <c r="E377" i="17" a="1"/>
  <c r="E377" i="17" s="1"/>
  <c r="E511" i="13" a="1"/>
  <c r="E511" i="13" s="1"/>
  <c r="E469" i="17" a="1"/>
  <c r="E469" i="17" s="1"/>
  <c r="E484" i="17" a="1"/>
  <c r="E484" i="17" s="1"/>
  <c r="E345" i="17" a="1"/>
  <c r="E345" i="17" s="1"/>
  <c r="E427" i="17" a="1"/>
  <c r="E427" i="17" s="1"/>
  <c r="E520" i="17" a="1"/>
  <c r="E520" i="17" s="1"/>
  <c r="E349" i="13" a="1"/>
  <c r="E349" i="13" s="1"/>
  <c r="E357" i="13" a="1"/>
  <c r="E357" i="13" s="1"/>
  <c r="E308" i="17" a="1"/>
  <c r="E308" i="17" s="1"/>
  <c r="E430" i="13" a="1"/>
  <c r="E430" i="13" s="1"/>
  <c r="E423" i="17" a="1"/>
  <c r="E423" i="17" s="1"/>
  <c r="E306" i="13" a="1"/>
  <c r="E306" i="13" s="1"/>
  <c r="E547" i="13" a="1"/>
  <c r="E547" i="13" s="1"/>
  <c r="E394" i="13" a="1"/>
  <c r="E394" i="13" s="1"/>
  <c r="E401" i="13" a="1"/>
  <c r="E401" i="13" s="1"/>
  <c r="E557" i="17" a="1"/>
  <c r="E557" i="17" s="1"/>
  <c r="E337" i="13" a="1"/>
  <c r="E337" i="13" s="1"/>
  <c r="E413" i="17" a="1"/>
  <c r="E413" i="17" s="1"/>
  <c r="E347" i="17" a="1"/>
  <c r="E347" i="17" s="1"/>
  <c r="E459" i="17" a="1"/>
  <c r="E459" i="17" s="1"/>
  <c r="E396" i="13" a="1"/>
  <c r="E396" i="13" s="1"/>
  <c r="E341" i="13" a="1"/>
  <c r="E341" i="13" s="1"/>
  <c r="E532" i="13" a="1"/>
  <c r="E532" i="13" s="1"/>
  <c r="E451" i="17" a="1"/>
  <c r="E451" i="17" s="1"/>
  <c r="E395" i="13" a="1"/>
  <c r="E395" i="13" s="1"/>
  <c r="E555" i="13" a="1"/>
  <c r="E555" i="13" s="1"/>
  <c r="E317" i="17" a="1"/>
  <c r="E317" i="17" s="1"/>
  <c r="E392" i="17" a="1"/>
  <c r="E392" i="17" s="1"/>
  <c r="E311" i="13" a="1"/>
  <c r="E311" i="13" s="1"/>
  <c r="E359" i="17" a="1"/>
  <c r="E359" i="17" s="1"/>
  <c r="E442" i="17" a="1"/>
  <c r="E442" i="17" s="1"/>
  <c r="E301" i="13" a="1"/>
  <c r="E301" i="13" s="1"/>
  <c r="E574" i="13" a="1"/>
  <c r="E574" i="13" s="1"/>
  <c r="E543" i="13" a="1"/>
  <c r="E543" i="13" s="1"/>
  <c r="E383" i="13" a="1"/>
  <c r="E383" i="13" s="1"/>
  <c r="E319" i="13" a="1"/>
  <c r="E319" i="13" s="1"/>
  <c r="E516" i="13" a="1"/>
  <c r="E516" i="13" s="1"/>
  <c r="E309" i="17" a="1"/>
  <c r="E309" i="17" s="1"/>
  <c r="E568" i="17" a="1"/>
  <c r="E568" i="17" s="1"/>
  <c r="E398" i="17" a="1"/>
  <c r="E398" i="17" s="1"/>
  <c r="E527" i="17" a="1"/>
  <c r="E527" i="17" s="1"/>
  <c r="E454" i="17" a="1"/>
  <c r="E454" i="17" s="1"/>
  <c r="E516" i="17" a="1"/>
  <c r="E516" i="17" s="1"/>
  <c r="E333" i="17" a="1"/>
  <c r="E333" i="17" s="1"/>
  <c r="E462" i="13" a="1"/>
  <c r="E462" i="13" s="1"/>
  <c r="E354" i="13" a="1"/>
  <c r="E354" i="13" s="1"/>
  <c r="E313" i="17" a="1"/>
  <c r="E313" i="17" s="1"/>
  <c r="E449" i="17" a="1"/>
  <c r="E449" i="17" s="1"/>
  <c r="E498" i="13" a="1"/>
  <c r="E498" i="13" s="1"/>
  <c r="E420" i="17" a="1"/>
  <c r="E420" i="17" s="1"/>
  <c r="E392" i="13" a="1"/>
  <c r="E392" i="13" s="1"/>
  <c r="E303" i="13" a="1"/>
  <c r="E303" i="13" s="1"/>
  <c r="E515" i="17" a="1"/>
  <c r="E515" i="17" s="1"/>
  <c r="E309" i="13" a="1"/>
  <c r="E309" i="13" s="1"/>
  <c r="E530" i="13" a="1"/>
  <c r="E530" i="13" s="1"/>
  <c r="E515" i="13" a="1"/>
  <c r="E515" i="13" s="1"/>
  <c r="E339" i="17" a="1"/>
  <c r="E339" i="17" s="1"/>
  <c r="E498" i="17" a="1"/>
  <c r="E498" i="17" s="1"/>
  <c r="E567" i="13" a="1"/>
  <c r="E567" i="13" s="1"/>
  <c r="E352" i="17" a="1"/>
  <c r="E352" i="17" s="1"/>
  <c r="E504" i="17" a="1"/>
  <c r="E504" i="17" s="1"/>
  <c r="E494" i="17" a="1"/>
  <c r="E494" i="17" s="1"/>
  <c r="E404" i="17" a="1"/>
  <c r="E404" i="17" s="1"/>
  <c r="E365" i="17" a="1"/>
  <c r="E365" i="17" s="1"/>
  <c r="E495" i="13" a="1"/>
  <c r="E495" i="13" s="1"/>
  <c r="E451" i="13" a="1"/>
  <c r="E451" i="13" s="1"/>
  <c r="E391" i="13" a="1"/>
  <c r="E391" i="13" s="1"/>
  <c r="E548" i="13" a="1"/>
  <c r="E548" i="13" s="1"/>
  <c r="E510" i="13" a="1"/>
  <c r="E510" i="13" s="1"/>
  <c r="E517" i="17" a="1"/>
  <c r="E517" i="17" s="1"/>
  <c r="E447" i="13" a="1"/>
  <c r="E447" i="13" s="1"/>
  <c r="E573" i="17" a="1"/>
  <c r="E573" i="17" s="1"/>
  <c r="E571" i="17" a="1"/>
  <c r="E571" i="17" s="1"/>
  <c r="E408" i="17" a="1"/>
  <c r="E408" i="17" s="1"/>
  <c r="E428" i="17" a="1"/>
  <c r="E428" i="17" s="1"/>
  <c r="E507" i="17" a="1"/>
  <c r="E507" i="17" s="1"/>
  <c r="E368" i="17" a="1"/>
  <c r="E368" i="17" s="1"/>
  <c r="E453" i="13" a="1"/>
  <c r="E453" i="13" s="1"/>
  <c r="E310" i="17" a="1"/>
  <c r="E310" i="17" s="1"/>
  <c r="E507" i="13" a="1"/>
  <c r="E507" i="13" s="1"/>
  <c r="E387" i="13" a="1"/>
  <c r="E387" i="13" s="1"/>
  <c r="E313" i="13" a="1"/>
  <c r="E313" i="13" s="1"/>
  <c r="E343" i="17" a="1"/>
  <c r="E343" i="17" s="1"/>
  <c r="E513" i="13" a="1"/>
  <c r="E513" i="13" s="1"/>
  <c r="E385" i="13" a="1"/>
  <c r="E385" i="13" s="1"/>
  <c r="E401" i="17" a="1"/>
  <c r="E401" i="17" s="1"/>
  <c r="E499" i="17" a="1"/>
  <c r="E499" i="17" s="1"/>
  <c r="E533" i="17" a="1"/>
  <c r="E533" i="17" s="1"/>
  <c r="E425" i="17" a="1"/>
  <c r="E425" i="17" s="1"/>
  <c r="E474" i="13" a="1"/>
  <c r="E474" i="13" s="1"/>
  <c r="E525" i="17" a="1"/>
  <c r="E525" i="17" s="1"/>
  <c r="E524" i="17" a="1"/>
  <c r="E524" i="17" s="1"/>
  <c r="E364" i="17" a="1"/>
  <c r="E364" i="17" s="1"/>
  <c r="E320" i="17" a="1"/>
  <c r="E320" i="17" s="1"/>
  <c r="E360" i="13" a="1"/>
  <c r="E360" i="13" s="1"/>
  <c r="E480" i="13" a="1"/>
  <c r="E480" i="13" s="1"/>
  <c r="E312" i="13" a="1"/>
  <c r="E312" i="13" s="1"/>
  <c r="E41" i="3"/>
  <c r="E561" i="17" a="1"/>
  <c r="E561" i="17" s="1"/>
  <c r="E570" i="17" a="1"/>
  <c r="E570" i="17" s="1"/>
  <c r="E457" i="13" a="1"/>
  <c r="E457" i="13" s="1"/>
  <c r="E452" i="17" a="1"/>
  <c r="E452" i="17" s="1"/>
  <c r="E433" i="13" a="1"/>
  <c r="E433" i="13" s="1"/>
  <c r="E442" i="13" a="1"/>
  <c r="E442" i="13" s="1"/>
  <c r="E575" i="17" a="1"/>
  <c r="E575" i="17" s="1"/>
  <c r="E480" i="17" a="1"/>
  <c r="E480" i="17" s="1"/>
  <c r="E460" i="17" a="1"/>
  <c r="E460" i="17" s="1"/>
  <c r="E373" i="13" a="1"/>
  <c r="E373" i="13" s="1"/>
  <c r="E566" i="13" a="1"/>
  <c r="E566" i="13" s="1"/>
  <c r="E549" i="17" a="1"/>
  <c r="E549" i="17" s="1"/>
  <c r="E510" i="17" a="1"/>
  <c r="E510" i="17" s="1"/>
  <c r="E532" i="17" a="1"/>
  <c r="E532" i="17" s="1"/>
  <c r="E485" i="13" a="1"/>
  <c r="E485" i="13" s="1"/>
  <c r="E447" i="17" a="1"/>
  <c r="E447" i="17" s="1"/>
  <c r="E494" i="13" a="1"/>
  <c r="E494" i="13" s="1"/>
  <c r="E324" i="13" a="1"/>
  <c r="E324" i="13" s="1"/>
  <c r="E391" i="17" a="1"/>
  <c r="E391" i="17" s="1"/>
  <c r="E526" i="13" a="1"/>
  <c r="E526" i="13" s="1"/>
  <c r="E415" i="17" a="1"/>
  <c r="E415" i="17" s="1"/>
  <c r="E528" i="13" a="1"/>
  <c r="E528" i="13" s="1"/>
  <c r="E492" i="13" a="1"/>
  <c r="E492" i="13" s="1"/>
  <c r="E358" i="17" a="1"/>
  <c r="E358" i="17" s="1"/>
  <c r="E360" i="17" a="1"/>
  <c r="E360" i="17" s="1"/>
  <c r="E547" i="17" a="1"/>
  <c r="E547" i="17" s="1"/>
  <c r="E524" i="13" a="1"/>
  <c r="E524" i="13" s="1"/>
  <c r="E403" i="17" a="1"/>
  <c r="E403" i="17" s="1"/>
  <c r="E512" i="17" a="1"/>
  <c r="E512" i="17" s="1"/>
  <c r="E418" i="17" a="1"/>
  <c r="E418" i="17" s="1"/>
  <c r="E361" i="13" a="1"/>
  <c r="E361" i="13" s="1"/>
  <c r="E456" i="13" a="1"/>
  <c r="E456" i="13" s="1"/>
  <c r="E514" i="17" a="1"/>
  <c r="E514" i="17" s="1"/>
  <c r="E433" i="17" a="1"/>
  <c r="E433" i="17" s="1"/>
  <c r="E567" i="17" a="1"/>
  <c r="E567" i="17" s="1"/>
  <c r="E400" i="13" a="1"/>
  <c r="E400" i="13" s="1"/>
  <c r="E397" i="13" a="1"/>
  <c r="E397" i="13" s="1"/>
  <c r="E530" i="17" a="1"/>
  <c r="E530" i="17" s="1"/>
  <c r="E329" i="17" a="1"/>
  <c r="E329" i="17" s="1"/>
  <c r="E378" i="17" a="1"/>
  <c r="E378" i="17" s="1"/>
  <c r="E300" i="13" a="1"/>
  <c r="E300" i="13" s="1"/>
  <c r="E434" i="17" a="1"/>
  <c r="E434" i="17" s="1"/>
  <c r="D775" i="13"/>
  <c r="D1062" i="13" s="1"/>
  <c r="D1349" i="13" s="1"/>
  <c r="D786" i="13"/>
  <c r="D1073" i="13" s="1"/>
  <c r="D1360" i="13" s="1"/>
  <c r="D662" i="13"/>
  <c r="D949" i="13" s="1"/>
  <c r="D1236" i="13" s="1"/>
  <c r="D595" i="13"/>
  <c r="D882" i="13" s="1"/>
  <c r="D1169" i="13" s="1"/>
  <c r="D683" i="13"/>
  <c r="D970" i="13" s="1"/>
  <c r="D1257" i="13" s="1"/>
  <c r="D667" i="13"/>
  <c r="D954" i="13" s="1"/>
  <c r="D1241" i="13" s="1"/>
  <c r="D602" i="13"/>
  <c r="D889" i="13" s="1"/>
  <c r="D1176" i="13" s="1"/>
  <c r="D680" i="13"/>
  <c r="D967" i="13" s="1"/>
  <c r="D1254" i="13" s="1"/>
  <c r="D700" i="13"/>
  <c r="D987" i="13" s="1"/>
  <c r="D1274" i="13" s="1"/>
  <c r="D777" i="13"/>
  <c r="D1064" i="13" s="1"/>
  <c r="D1351" i="13" s="1"/>
  <c r="D794" i="13"/>
  <c r="D1081" i="13" s="1"/>
  <c r="D1368" i="13" s="1"/>
  <c r="D797" i="13"/>
  <c r="D1084" i="13" s="1"/>
  <c r="D1371" i="13" s="1"/>
  <c r="D570" i="17" a="1"/>
  <c r="D570" i="17" s="1"/>
  <c r="D857" i="17" s="1"/>
  <c r="D1144" i="17" s="1"/>
  <c r="D1431" i="17" s="1"/>
  <c r="D782" i="13"/>
  <c r="D1069" i="13" s="1"/>
  <c r="D1356" i="13" s="1"/>
  <c r="D682" i="13"/>
  <c r="D969" i="13" s="1"/>
  <c r="D1256" i="13" s="1"/>
  <c r="D658" i="13"/>
  <c r="D945" i="13" s="1"/>
  <c r="D1232" i="13" s="1"/>
  <c r="D674" i="13"/>
  <c r="D961" i="13" s="1"/>
  <c r="D1248" i="13" s="1"/>
  <c r="D812" i="13"/>
  <c r="D1099" i="13" s="1"/>
  <c r="D1386" i="13" s="1"/>
  <c r="D639" i="13"/>
  <c r="D926" i="13" s="1"/>
  <c r="D1213" i="13" s="1"/>
  <c r="D837" i="13"/>
  <c r="D1124" i="13" s="1"/>
  <c r="D1411" i="13" s="1"/>
  <c r="D695" i="13"/>
  <c r="D982" i="13" s="1"/>
  <c r="D1269" i="13" s="1"/>
  <c r="D833" i="13"/>
  <c r="D1120" i="13" s="1"/>
  <c r="D1407" i="13" s="1"/>
  <c r="D727" i="13"/>
  <c r="D1014" i="13" s="1"/>
  <c r="D1301" i="13" s="1"/>
  <c r="D754" i="13"/>
  <c r="D1041" i="13" s="1"/>
  <c r="D1328" i="13" s="1"/>
  <c r="D753" i="13"/>
  <c r="D1040" i="13" s="1"/>
  <c r="D1327" i="13" s="1"/>
  <c r="D706" i="17"/>
  <c r="D993" i="17" s="1"/>
  <c r="D1280" i="17" s="1"/>
  <c r="D827" i="17"/>
  <c r="D1114" i="17" s="1"/>
  <c r="D1401" i="17" s="1"/>
  <c r="D683" i="17"/>
  <c r="D970" i="17" s="1"/>
  <c r="D1257" i="17" s="1"/>
  <c r="D687" i="13"/>
  <c r="D974" i="13" s="1"/>
  <c r="D1261" i="13" s="1"/>
  <c r="D788" i="13"/>
  <c r="D1075" i="13" s="1"/>
  <c r="D1362" i="13" s="1"/>
  <c r="D691" i="13"/>
  <c r="D978" i="13" s="1"/>
  <c r="D1265" i="13" s="1"/>
  <c r="D684" i="13"/>
  <c r="D971" i="13" s="1"/>
  <c r="D1258" i="13" s="1"/>
  <c r="D664" i="17"/>
  <c r="D951" i="17" s="1"/>
  <c r="D1238" i="17" s="1"/>
  <c r="D865" i="13"/>
  <c r="D1152" i="13" s="1"/>
  <c r="D1439" i="13" s="1"/>
  <c r="D717" i="13"/>
  <c r="D1004" i="13" s="1"/>
  <c r="D1291" i="13" s="1"/>
  <c r="D817" i="13"/>
  <c r="D1104" i="13" s="1"/>
  <c r="D1391" i="13" s="1"/>
  <c r="D633" i="13"/>
  <c r="D920" i="13" s="1"/>
  <c r="D1207" i="13" s="1"/>
  <c r="D741" i="13"/>
  <c r="D1028" i="13" s="1"/>
  <c r="D1315" i="13" s="1"/>
  <c r="D802" i="13"/>
  <c r="D1089" i="13" s="1"/>
  <c r="D1376" i="13" s="1"/>
  <c r="D710" i="13"/>
  <c r="D997" i="13" s="1"/>
  <c r="D1284" i="13" s="1"/>
  <c r="D621" i="17"/>
  <c r="D908" i="17" s="1"/>
  <c r="D1195" i="17" s="1"/>
  <c r="D656" i="13"/>
  <c r="D943" i="13" s="1"/>
  <c r="D1230" i="13" s="1"/>
  <c r="D657" i="13"/>
  <c r="D944" i="13" s="1"/>
  <c r="D661" i="17"/>
  <c r="D948" i="17" s="1"/>
  <c r="D1235" i="17" s="1"/>
  <c r="D805" i="13"/>
  <c r="D1092" i="13" s="1"/>
  <c r="D1379" i="13" s="1"/>
  <c r="D797" i="17"/>
  <c r="D1084" i="17" s="1"/>
  <c r="D1371" i="17" s="1"/>
  <c r="D722" i="13"/>
  <c r="D1009" i="13" s="1"/>
  <c r="D1296" i="13" s="1"/>
  <c r="D828" i="17"/>
  <c r="D1115" i="17" s="1"/>
  <c r="D1402" i="17" s="1"/>
  <c r="D588" i="13"/>
  <c r="D875" i="13" s="1"/>
  <c r="D1162" i="13" s="1"/>
  <c r="D699" i="13"/>
  <c r="D986" i="13" s="1"/>
  <c r="D1273" i="13" s="1"/>
  <c r="D772" i="17"/>
  <c r="D1059" i="17" s="1"/>
  <c r="D1346" i="17" s="1"/>
  <c r="D838" i="17"/>
  <c r="D1125" i="17" s="1"/>
  <c r="D1412" i="17" s="1"/>
  <c r="D760" i="13"/>
  <c r="D1047" i="13" s="1"/>
  <c r="D1334" i="13" s="1"/>
  <c r="C81" i="10"/>
  <c r="C37" i="12"/>
  <c r="E89" i="18"/>
  <c r="E124" i="18" s="1"/>
  <c r="E159" i="18" s="1"/>
  <c r="C1155" i="13"/>
  <c r="C1441" i="13"/>
  <c r="C851" i="17"/>
  <c r="C1138" i="17" s="1"/>
  <c r="C1425" i="17" s="1"/>
  <c r="C751" i="17"/>
  <c r="C1038" i="17" s="1"/>
  <c r="C1325" i="17" s="1"/>
  <c r="C705" i="17"/>
  <c r="C992" i="17" s="1"/>
  <c r="C1279" i="17" s="1"/>
  <c r="C711" i="17"/>
  <c r="C998" i="17" s="1"/>
  <c r="C1285" i="17" s="1"/>
  <c r="C588" i="17"/>
  <c r="C875" i="17" s="1"/>
  <c r="C1162" i="17" s="1"/>
  <c r="C606" i="17"/>
  <c r="C893" i="17" s="1"/>
  <c r="C1180" i="17" s="1"/>
  <c r="C858" i="17"/>
  <c r="C1145" i="17" s="1"/>
  <c r="C1432" i="17" s="1"/>
  <c r="C775" i="17"/>
  <c r="C1062" i="17" s="1"/>
  <c r="C1349" i="17" s="1"/>
  <c r="C766" i="17"/>
  <c r="C1053" i="17" s="1"/>
  <c r="C1340" i="17" s="1"/>
  <c r="C591" i="17"/>
  <c r="C878" i="17" s="1"/>
  <c r="C1165" i="17" s="1"/>
  <c r="C641" i="17"/>
  <c r="C928" i="17" s="1"/>
  <c r="C1215" i="17" s="1"/>
  <c r="C589" i="17"/>
  <c r="C876" i="17" s="1"/>
  <c r="C1163" i="17" s="1"/>
  <c r="C826" i="17"/>
  <c r="C1113" i="17" s="1"/>
  <c r="C1400" i="17" s="1"/>
  <c r="C702" i="17"/>
  <c r="C989" i="17" s="1"/>
  <c r="C1276" i="17" s="1"/>
  <c r="C843" i="17"/>
  <c r="C1130" i="17" s="1"/>
  <c r="C1417" i="17" s="1"/>
  <c r="C847" i="17"/>
  <c r="C1134" i="17" s="1"/>
  <c r="C1421" i="17" s="1"/>
  <c r="C805" i="17"/>
  <c r="C1092" i="17" s="1"/>
  <c r="C1379" i="17" s="1"/>
  <c r="C616" i="17"/>
  <c r="C903" i="17" s="1"/>
  <c r="C1190" i="17" s="1"/>
  <c r="C829" i="17"/>
  <c r="C1116" i="17" s="1"/>
  <c r="C1403" i="17" s="1"/>
  <c r="C812" i="17"/>
  <c r="C1099" i="17" s="1"/>
  <c r="C1386" i="17" s="1"/>
  <c r="C780" i="17"/>
  <c r="C1067" i="17" s="1"/>
  <c r="C1354" i="17" s="1"/>
  <c r="C859" i="17"/>
  <c r="C1146" i="17" s="1"/>
  <c r="C1433" i="17" s="1"/>
  <c r="C834" i="17"/>
  <c r="C1121" i="17" s="1"/>
  <c r="C1408" i="17" s="1"/>
  <c r="C613" i="17"/>
  <c r="C900" i="17" s="1"/>
  <c r="C1187" i="17" s="1"/>
  <c r="C827" i="17"/>
  <c r="C1114" i="17" s="1"/>
  <c r="C1401" i="17" s="1"/>
  <c r="C717" i="17"/>
  <c r="C1004" i="17" s="1"/>
  <c r="C1291" i="17" s="1"/>
  <c r="C757" i="17"/>
  <c r="C1044" i="17" s="1"/>
  <c r="C1331" i="17" s="1"/>
  <c r="C720" i="17"/>
  <c r="C1007" i="17" s="1"/>
  <c r="C1294" i="17" s="1"/>
  <c r="C835" i="17"/>
  <c r="C1122" i="17" s="1"/>
  <c r="C1409" i="17" s="1"/>
  <c r="C828" i="17"/>
  <c r="C1115" i="17" s="1"/>
  <c r="C1402" i="17" s="1"/>
  <c r="C731" i="17"/>
  <c r="C1018" i="17" s="1"/>
  <c r="C1305" i="17" s="1"/>
  <c r="C795" i="17"/>
  <c r="C1082" i="17" s="1"/>
  <c r="C1369" i="17" s="1"/>
  <c r="C846" i="17"/>
  <c r="C1133" i="17" s="1"/>
  <c r="C1420" i="17" s="1"/>
  <c r="C719" i="17"/>
  <c r="C1006" i="17" s="1"/>
  <c r="C1293" i="17" s="1"/>
  <c r="C849" i="17"/>
  <c r="C1136" i="17" s="1"/>
  <c r="C1423" i="17" s="1"/>
  <c r="C844" i="17"/>
  <c r="C1131" i="17" s="1"/>
  <c r="C1418" i="17" s="1"/>
  <c r="C671" i="17"/>
  <c r="C958" i="17" s="1"/>
  <c r="C1245" i="17" s="1"/>
  <c r="C655" i="17"/>
  <c r="C942" i="17" s="1"/>
  <c r="C1229" i="17" s="1"/>
  <c r="C685" i="17"/>
  <c r="C972" i="17" s="1"/>
  <c r="C1259" i="17" s="1"/>
  <c r="C637" i="17"/>
  <c r="C924" i="17" s="1"/>
  <c r="C1211" i="17" s="1"/>
  <c r="C635" i="17"/>
  <c r="C922" i="17" s="1"/>
  <c r="C1209" i="17" s="1"/>
  <c r="C848" i="17"/>
  <c r="C1135" i="17" s="1"/>
  <c r="C1422" i="17" s="1"/>
  <c r="C593" i="17"/>
  <c r="C880" i="17" s="1"/>
  <c r="C1167" i="17" s="1"/>
  <c r="C723" i="17"/>
  <c r="C1010" i="17" s="1"/>
  <c r="C1297" i="17" s="1"/>
  <c r="C658" i="17"/>
  <c r="C945" i="17" s="1"/>
  <c r="C1232" i="17" s="1"/>
  <c r="C745" i="17"/>
  <c r="C1032" i="17" s="1"/>
  <c r="C1319" i="17" s="1"/>
  <c r="C738" i="17"/>
  <c r="C1025" i="17" s="1"/>
  <c r="C1312" i="17" s="1"/>
  <c r="C691" i="17"/>
  <c r="C978" i="17" s="1"/>
  <c r="C1265" i="17" s="1"/>
  <c r="C787" i="17"/>
  <c r="C1074" i="17" s="1"/>
  <c r="C1361" i="17" s="1"/>
  <c r="C841" i="17"/>
  <c r="C1128" i="17" s="1"/>
  <c r="C1415" i="17" s="1"/>
  <c r="C796" i="17"/>
  <c r="C1083" i="17" s="1"/>
  <c r="C1370" i="17" s="1"/>
  <c r="C804" i="17"/>
  <c r="C1091" i="17" s="1"/>
  <c r="C1378" i="17" s="1"/>
  <c r="C700" i="17"/>
  <c r="C987" i="17" s="1"/>
  <c r="C1274" i="17" s="1"/>
  <c r="C632" i="17"/>
  <c r="C919" i="17" s="1"/>
  <c r="C1206" i="17" s="1"/>
  <c r="C725" i="17"/>
  <c r="C1012" i="17" s="1"/>
  <c r="C1299" i="17" s="1"/>
  <c r="C831" i="17"/>
  <c r="C1118" i="17" s="1"/>
  <c r="C1405" i="17" s="1"/>
  <c r="C724" i="17"/>
  <c r="C1011" i="17" s="1"/>
  <c r="C1298" i="17" s="1"/>
  <c r="C599" i="17"/>
  <c r="C886" i="17" s="1"/>
  <c r="C1173" i="17" s="1"/>
  <c r="C743" i="17"/>
  <c r="C1030" i="17" s="1"/>
  <c r="C1317" i="17" s="1"/>
  <c r="C694" i="17"/>
  <c r="C981" i="17" s="1"/>
  <c r="C1268" i="17" s="1"/>
  <c r="C626" i="17"/>
  <c r="C913" i="17" s="1"/>
  <c r="C1200" i="17" s="1"/>
  <c r="C667" i="17"/>
  <c r="C954" i="17" s="1"/>
  <c r="C1241" i="17" s="1"/>
  <c r="C678" i="17"/>
  <c r="C965" i="17" s="1"/>
  <c r="C1252" i="17" s="1"/>
  <c r="C592" i="17"/>
  <c r="C879" i="17" s="1"/>
  <c r="C1166" i="17" s="1"/>
  <c r="C625" i="17"/>
  <c r="C912" i="17" s="1"/>
  <c r="C1199" i="17" s="1"/>
  <c r="C762" i="17"/>
  <c r="C1049" i="17" s="1"/>
  <c r="C1336" i="17" s="1"/>
  <c r="C785" i="17"/>
  <c r="C1072" i="17" s="1"/>
  <c r="C1359" i="17" s="1"/>
  <c r="C814" i="17"/>
  <c r="C1101" i="17" s="1"/>
  <c r="C1388" i="17" s="1"/>
  <c r="C802" i="17"/>
  <c r="C1089" i="17" s="1"/>
  <c r="C1376" i="17" s="1"/>
  <c r="C850" i="17"/>
  <c r="C1137" i="17" s="1"/>
  <c r="C1424" i="17" s="1"/>
  <c r="C590" i="17"/>
  <c r="C877" i="17" s="1"/>
  <c r="C1164" i="17" s="1"/>
  <c r="C709" i="17"/>
  <c r="C996" i="17" s="1"/>
  <c r="C1283" i="17" s="1"/>
  <c r="C698" i="17"/>
  <c r="C985" i="17" s="1"/>
  <c r="C1272" i="17" s="1"/>
  <c r="C741" i="17"/>
  <c r="C1028" i="17" s="1"/>
  <c r="C1315" i="17" s="1"/>
  <c r="C688" i="17"/>
  <c r="C975" i="17" s="1"/>
  <c r="C1262" i="17" s="1"/>
  <c r="C808" i="17"/>
  <c r="C1095" i="17" s="1"/>
  <c r="C1382" i="17" s="1"/>
  <c r="C744" i="17"/>
  <c r="C1031" i="17" s="1"/>
  <c r="C1318" i="17" s="1"/>
  <c r="C862" i="17"/>
  <c r="C1149" i="17" s="1"/>
  <c r="C1436" i="17" s="1"/>
  <c r="C821" i="17"/>
  <c r="C1108" i="17" s="1"/>
  <c r="C1395" i="17" s="1"/>
  <c r="C690" i="17"/>
  <c r="C977" i="17" s="1"/>
  <c r="C1264" i="17" s="1"/>
  <c r="C761" i="17"/>
  <c r="C1048" i="17" s="1"/>
  <c r="C1335" i="17" s="1"/>
  <c r="C657" i="17"/>
  <c r="C944" i="17" s="1"/>
  <c r="C1231" i="17" s="1"/>
  <c r="C659" i="17"/>
  <c r="C946" i="17" s="1"/>
  <c r="C1233" i="17" s="1"/>
  <c r="C734" i="17"/>
  <c r="C1021" i="17" s="1"/>
  <c r="C1308" i="17" s="1"/>
  <c r="C718" i="17"/>
  <c r="C1005" i="17" s="1"/>
  <c r="C1292" i="17" s="1"/>
  <c r="C610" i="17"/>
  <c r="C897" i="17" s="1"/>
  <c r="C1184" i="17" s="1"/>
  <c r="C782" i="17"/>
  <c r="C1069" i="17" s="1"/>
  <c r="C1356" i="17" s="1"/>
  <c r="C746" i="17"/>
  <c r="C1033" i="17" s="1"/>
  <c r="C1320" i="17" s="1"/>
  <c r="C708" i="17"/>
  <c r="C995" i="17" s="1"/>
  <c r="C1282" i="17" s="1"/>
  <c r="C695" i="17"/>
  <c r="C982" i="17" s="1"/>
  <c r="C1269" i="17" s="1"/>
  <c r="C602" i="17"/>
  <c r="C889" i="17" s="1"/>
  <c r="C1176" i="17" s="1"/>
  <c r="C861" i="17"/>
  <c r="C1148" i="17" s="1"/>
  <c r="C1435" i="17" s="1"/>
  <c r="C779" i="17"/>
  <c r="C1066" i="17" s="1"/>
  <c r="C1353" i="17" s="1"/>
  <c r="C715" i="17"/>
  <c r="C1002" i="17" s="1"/>
  <c r="C1289" i="17" s="1"/>
  <c r="C706" i="17"/>
  <c r="C993" i="17" s="1"/>
  <c r="C1280" i="17" s="1"/>
  <c r="C617" i="17"/>
  <c r="C904" i="17" s="1"/>
  <c r="C1191" i="17" s="1"/>
  <c r="C603" i="17"/>
  <c r="C890" i="17" s="1"/>
  <c r="C1177" i="17" s="1"/>
  <c r="C692" i="17"/>
  <c r="C979" i="17" s="1"/>
  <c r="C1266" i="17" s="1"/>
  <c r="C837" i="17"/>
  <c r="C1124" i="17" s="1"/>
  <c r="C1411" i="17" s="1"/>
  <c r="C752" i="17"/>
  <c r="C1039" i="17" s="1"/>
  <c r="C1326" i="17" s="1"/>
  <c r="C863" i="17"/>
  <c r="C1150" i="17" s="1"/>
  <c r="C1437" i="17" s="1"/>
  <c r="C587" i="17"/>
  <c r="C874" i="17" s="1"/>
  <c r="C1161" i="17" s="1"/>
  <c r="C629" i="17"/>
  <c r="C916" i="17" s="1"/>
  <c r="C1203" i="17" s="1"/>
  <c r="C769" i="17"/>
  <c r="C1056" i="17" s="1"/>
  <c r="C1343" i="17" s="1"/>
  <c r="C611" i="17"/>
  <c r="C898" i="17" s="1"/>
  <c r="C1185" i="17" s="1"/>
  <c r="C662" i="17"/>
  <c r="C949" i="17" s="1"/>
  <c r="C1236" i="17" s="1"/>
  <c r="C824" i="17"/>
  <c r="C1111" i="17" s="1"/>
  <c r="C1398" i="17" s="1"/>
  <c r="C696" i="17"/>
  <c r="C983" i="17" s="1"/>
  <c r="C1270" i="17" s="1"/>
  <c r="C799" i="17"/>
  <c r="C1086" i="17" s="1"/>
  <c r="C1373" i="17" s="1"/>
  <c r="C682" i="17"/>
  <c r="C969" i="17" s="1"/>
  <c r="C1256" i="17" s="1"/>
  <c r="C697" i="17"/>
  <c r="C984" i="17" s="1"/>
  <c r="C1271" i="17" s="1"/>
  <c r="C654" i="17"/>
  <c r="C941" i="17" s="1"/>
  <c r="C1228" i="17" s="1"/>
  <c r="C618" i="17"/>
  <c r="C905" i="17" s="1"/>
  <c r="C1192" i="17" s="1"/>
  <c r="C865" i="17"/>
  <c r="C1152" i="17" s="1"/>
  <c r="C1439" i="17" s="1"/>
  <c r="C753" i="17"/>
  <c r="C1040" i="17" s="1"/>
  <c r="C1327" i="17" s="1"/>
  <c r="C644" i="17"/>
  <c r="C931" i="17" s="1"/>
  <c r="C1218" i="17" s="1"/>
  <c r="C651" i="17"/>
  <c r="C938" i="17" s="1"/>
  <c r="C1225" i="17" s="1"/>
  <c r="C789" i="17"/>
  <c r="C1076" i="17" s="1"/>
  <c r="C1363" i="17" s="1"/>
  <c r="C818" i="17"/>
  <c r="C1105" i="17" s="1"/>
  <c r="C1392" i="17" s="1"/>
  <c r="C645" i="17"/>
  <c r="C932" i="17" s="1"/>
  <c r="C1219" i="17" s="1"/>
  <c r="C774" i="17"/>
  <c r="C1061" i="17" s="1"/>
  <c r="C1348" i="17" s="1"/>
  <c r="C730" i="17"/>
  <c r="C1017" i="17" s="1"/>
  <c r="C1304" i="17" s="1"/>
  <c r="C776" i="17"/>
  <c r="C1063" i="17" s="1"/>
  <c r="C1350" i="17" s="1"/>
  <c r="C732" i="17"/>
  <c r="C1019" i="17" s="1"/>
  <c r="C1306" i="17" s="1"/>
  <c r="C639" i="17"/>
  <c r="C926" i="17" s="1"/>
  <c r="C1213" i="17" s="1"/>
  <c r="C669" i="17"/>
  <c r="C956" i="17" s="1"/>
  <c r="C1243" i="17" s="1"/>
  <c r="C765" i="17"/>
  <c r="C1052" i="17" s="1"/>
  <c r="C1339" i="17" s="1"/>
  <c r="C660" i="17"/>
  <c r="C947" i="17" s="1"/>
  <c r="C1234" i="17" s="1"/>
  <c r="C640" i="17"/>
  <c r="C927" i="17" s="1"/>
  <c r="C1214" i="17" s="1"/>
  <c r="C721" i="17"/>
  <c r="C1008" i="17" s="1"/>
  <c r="C1295" i="17" s="1"/>
  <c r="C817" i="17"/>
  <c r="C1104" i="17" s="1"/>
  <c r="C1391" i="17" s="1"/>
  <c r="C768" i="17"/>
  <c r="C1055" i="17" s="1"/>
  <c r="C1342" i="17" s="1"/>
  <c r="C722" i="17"/>
  <c r="C1009" i="17" s="1"/>
  <c r="C1296" i="17" s="1"/>
  <c r="C670" i="17"/>
  <c r="C957" i="17" s="1"/>
  <c r="C1244" i="17" s="1"/>
  <c r="C631" i="17"/>
  <c r="C918" i="17" s="1"/>
  <c r="C1205" i="17" s="1"/>
  <c r="C823" i="17"/>
  <c r="C1110" i="17" s="1"/>
  <c r="C1397" i="17" s="1"/>
  <c r="C601" i="17"/>
  <c r="C888" i="17" s="1"/>
  <c r="C1175" i="17" s="1"/>
  <c r="C703" i="17"/>
  <c r="C990" i="17" s="1"/>
  <c r="C1277" i="17" s="1"/>
  <c r="C772" i="17"/>
  <c r="C1059" i="17" s="1"/>
  <c r="C1346" i="17" s="1"/>
  <c r="C797" i="17"/>
  <c r="C1084" i="17" s="1"/>
  <c r="C1371" i="17" s="1"/>
  <c r="C860" i="17"/>
  <c r="C1147" i="17" s="1"/>
  <c r="C1434" i="17" s="1"/>
  <c r="C755" i="17"/>
  <c r="C1042" i="17" s="1"/>
  <c r="C1329" i="17" s="1"/>
  <c r="C760" i="17"/>
  <c r="C1047" i="17" s="1"/>
  <c r="C1334" i="17" s="1"/>
  <c r="C630" i="17"/>
  <c r="C917" i="17" s="1"/>
  <c r="C1204" i="17" s="1"/>
  <c r="C614" i="17"/>
  <c r="C901" i="17" s="1"/>
  <c r="C1188" i="17" s="1"/>
  <c r="C842" i="17"/>
  <c r="C1129" i="17" s="1"/>
  <c r="C1416" i="17" s="1"/>
  <c r="C813" i="17"/>
  <c r="C1100" i="17" s="1"/>
  <c r="C1387" i="17" s="1"/>
  <c r="C748" i="17"/>
  <c r="C1035" i="17" s="1"/>
  <c r="C1322" i="17" s="1"/>
  <c r="C764" i="17"/>
  <c r="C1051" i="17" s="1"/>
  <c r="C1338" i="17" s="1"/>
  <c r="C806" i="17"/>
  <c r="C1093" i="17" s="1"/>
  <c r="C1380" i="17" s="1"/>
  <c r="C792" i="17"/>
  <c r="C1079" i="17" s="1"/>
  <c r="C1366" i="17" s="1"/>
  <c r="C807" i="17"/>
  <c r="C1094" i="17" s="1"/>
  <c r="C1381" i="17" s="1"/>
  <c r="C728" i="17"/>
  <c r="C1015" i="17" s="1"/>
  <c r="C1302" i="17" s="1"/>
  <c r="C838" i="17"/>
  <c r="C1125" i="17" s="1"/>
  <c r="C1412" i="17" s="1"/>
  <c r="C767" i="17"/>
  <c r="C1054" i="17" s="1"/>
  <c r="C1341" i="17" s="1"/>
  <c r="C605" i="17"/>
  <c r="C892" i="17" s="1"/>
  <c r="C1179" i="17" s="1"/>
  <c r="C800" i="17"/>
  <c r="C1087" i="17" s="1"/>
  <c r="C1374" i="17" s="1"/>
  <c r="C621" i="17"/>
  <c r="C908" i="17" s="1"/>
  <c r="C1195" i="17" s="1"/>
  <c r="C683" i="17"/>
  <c r="C970" i="17" s="1"/>
  <c r="C1257" i="17" s="1"/>
  <c r="C686" i="17"/>
  <c r="C973" i="17" s="1"/>
  <c r="C1260" i="17" s="1"/>
  <c r="C627" i="17"/>
  <c r="C914" i="17" s="1"/>
  <c r="C1201" i="17" s="1"/>
  <c r="C607" i="17"/>
  <c r="C894" i="17" s="1"/>
  <c r="C1181" i="17" s="1"/>
  <c r="C742" i="17"/>
  <c r="C1029" i="17" s="1"/>
  <c r="C1316" i="17" s="1"/>
  <c r="C638" i="17"/>
  <c r="C925" i="17" s="1"/>
  <c r="C1212" i="17" s="1"/>
  <c r="C619" i="17"/>
  <c r="C906" i="17" s="1"/>
  <c r="C1193" i="17" s="1"/>
  <c r="C729" i="17"/>
  <c r="C1016" i="17" s="1"/>
  <c r="C1303" i="17" s="1"/>
  <c r="C600" i="17"/>
  <c r="C887" i="17" s="1"/>
  <c r="C1174" i="17" s="1"/>
  <c r="C609" i="17"/>
  <c r="C896" i="17" s="1"/>
  <c r="C1183" i="17" s="1"/>
  <c r="C664" i="17"/>
  <c r="C951" i="17" s="1"/>
  <c r="C1238" i="17" s="1"/>
  <c r="C749" i="17"/>
  <c r="C1036" i="17" s="1"/>
  <c r="C1323" i="17" s="1"/>
  <c r="C839" i="17"/>
  <c r="C1126" i="17" s="1"/>
  <c r="C1413" i="17" s="1"/>
  <c r="C665" i="17"/>
  <c r="C952" i="17" s="1"/>
  <c r="C1239" i="17" s="1"/>
  <c r="C830" i="17"/>
  <c r="C1117" i="17" s="1"/>
  <c r="C1404" i="17" s="1"/>
  <c r="C770" i="17"/>
  <c r="C1057" i="17" s="1"/>
  <c r="C1344" i="17" s="1"/>
  <c r="C598" i="17"/>
  <c r="C885" i="17" s="1"/>
  <c r="C1172" i="17" s="1"/>
  <c r="C822" i="17"/>
  <c r="C1109" i="17" s="1"/>
  <c r="C1396" i="17" s="1"/>
  <c r="C816" i="17"/>
  <c r="C1103" i="17" s="1"/>
  <c r="C1390" i="17" s="1"/>
  <c r="C666" i="17"/>
  <c r="C953" i="17" s="1"/>
  <c r="C1240" i="17" s="1"/>
  <c r="C713" i="17"/>
  <c r="C1000" i="17" s="1"/>
  <c r="C1287" i="17" s="1"/>
  <c r="C750" i="17"/>
  <c r="C1037" i="17" s="1"/>
  <c r="C1324" i="17" s="1"/>
  <c r="C786" i="17"/>
  <c r="C1073" i="17" s="1"/>
  <c r="C1360" i="17" s="1"/>
  <c r="C680" i="17"/>
  <c r="C967" i="17" s="1"/>
  <c r="C1254" i="17" s="1"/>
  <c r="C647" i="17"/>
  <c r="C934" i="17" s="1"/>
  <c r="C1221" i="17" s="1"/>
  <c r="C783" i="17"/>
  <c r="C1070" i="17" s="1"/>
  <c r="C1357" i="17" s="1"/>
  <c r="C747" i="17"/>
  <c r="C1034" i="17" s="1"/>
  <c r="C1321" i="17" s="1"/>
  <c r="C668" i="17"/>
  <c r="C955" i="17" s="1"/>
  <c r="C1242" i="17" s="1"/>
  <c r="C727" i="17"/>
  <c r="C1014" i="17" s="1"/>
  <c r="C1301" i="17" s="1"/>
  <c r="C819" i="17"/>
  <c r="C1106" i="17" s="1"/>
  <c r="C1393" i="17" s="1"/>
  <c r="C615" i="17"/>
  <c r="C902" i="17" s="1"/>
  <c r="C1189" i="17" s="1"/>
  <c r="C778" i="17"/>
  <c r="C1065" i="17" s="1"/>
  <c r="C1352" i="17" s="1"/>
  <c r="C656" i="17"/>
  <c r="C943" i="17" s="1"/>
  <c r="C1230" i="17" s="1"/>
  <c r="C810" i="17"/>
  <c r="C1097" i="17" s="1"/>
  <c r="C1384" i="17" s="1"/>
  <c r="C608" i="17"/>
  <c r="C895" i="17" s="1"/>
  <c r="C1182" i="17" s="1"/>
  <c r="C652" i="17"/>
  <c r="C939" i="17" s="1"/>
  <c r="C1226" i="17" s="1"/>
  <c r="C623" i="17"/>
  <c r="C910" i="17" s="1"/>
  <c r="C1197" i="17" s="1"/>
  <c r="C864" i="17"/>
  <c r="C1151" i="17" s="1"/>
  <c r="C1438" i="17" s="1"/>
  <c r="C620" i="17"/>
  <c r="C907" i="17" s="1"/>
  <c r="C1194" i="17" s="1"/>
  <c r="C684" i="17"/>
  <c r="C971" i="17" s="1"/>
  <c r="C1258" i="17" s="1"/>
  <c r="C840" i="17"/>
  <c r="C1127" i="17" s="1"/>
  <c r="C1414" i="17" s="1"/>
  <c r="C675" i="17"/>
  <c r="C962" i="17" s="1"/>
  <c r="C1249" i="17" s="1"/>
  <c r="C633" i="17"/>
  <c r="C920" i="17" s="1"/>
  <c r="C1207" i="17" s="1"/>
  <c r="C693" i="17"/>
  <c r="C980" i="17" s="1"/>
  <c r="C1267" i="17" s="1"/>
  <c r="C801" i="17"/>
  <c r="C1088" i="17" s="1"/>
  <c r="C1375" i="17" s="1"/>
  <c r="C735" i="17"/>
  <c r="C1022" i="17" s="1"/>
  <c r="C1309" i="17" s="1"/>
  <c r="C661" i="17"/>
  <c r="C948" i="17" s="1"/>
  <c r="C1235" i="17" s="1"/>
  <c r="C763" i="17"/>
  <c r="C1050" i="17" s="1"/>
  <c r="C1337" i="17" s="1"/>
  <c r="C604" i="17"/>
  <c r="C891" i="17" s="1"/>
  <c r="C1178" i="17" s="1"/>
  <c r="C833" i="17"/>
  <c r="C1120" i="17" s="1"/>
  <c r="C1407" i="17" s="1"/>
  <c r="C663" i="17"/>
  <c r="C950" i="17" s="1"/>
  <c r="C1237" i="17" s="1"/>
  <c r="C784" i="17"/>
  <c r="C1071" i="17" s="1"/>
  <c r="C1358" i="17" s="1"/>
  <c r="C701" i="17"/>
  <c r="C988" i="17" s="1"/>
  <c r="C1275" i="17" s="1"/>
  <c r="C803" i="17"/>
  <c r="C1090" i="17" s="1"/>
  <c r="C1377" i="17" s="1"/>
  <c r="C736" i="17"/>
  <c r="C1023" i="17" s="1"/>
  <c r="C1310" i="17" s="1"/>
  <c r="C756" i="17"/>
  <c r="C1043" i="17" s="1"/>
  <c r="C1330" i="17" s="1"/>
  <c r="C733" i="17"/>
  <c r="C1020" i="17" s="1"/>
  <c r="C1307" i="17" s="1"/>
  <c r="C811" i="17"/>
  <c r="C1098" i="17" s="1"/>
  <c r="C1385" i="17" s="1"/>
  <c r="C674" i="17"/>
  <c r="C961" i="17" s="1"/>
  <c r="C1248" i="17" s="1"/>
  <c r="C825" i="17"/>
  <c r="C1112" i="17" s="1"/>
  <c r="C1399" i="17" s="1"/>
  <c r="C580" i="17"/>
  <c r="C596" i="17"/>
  <c r="C883" i="17" s="1"/>
  <c r="C1170" i="17" s="1"/>
  <c r="C740" i="17"/>
  <c r="C1027" i="17" s="1"/>
  <c r="C1314" i="17" s="1"/>
  <c r="C773" i="17"/>
  <c r="C1060" i="17" s="1"/>
  <c r="C1347" i="17" s="1"/>
  <c r="C689" i="17"/>
  <c r="C976" i="17" s="1"/>
  <c r="C1263" i="17" s="1"/>
  <c r="C634" i="17"/>
  <c r="C921" i="17" s="1"/>
  <c r="C1208" i="17" s="1"/>
  <c r="C794" i="17"/>
  <c r="C1081" i="17" s="1"/>
  <c r="C1368" i="17" s="1"/>
  <c r="C716" i="17"/>
  <c r="C1003" i="17" s="1"/>
  <c r="C1290" i="17" s="1"/>
  <c r="C594" i="17"/>
  <c r="C881" i="17" s="1"/>
  <c r="C1168" i="17" s="1"/>
  <c r="C677" i="17"/>
  <c r="C964" i="17" s="1"/>
  <c r="C1251" i="17" s="1"/>
  <c r="C726" i="17"/>
  <c r="C1013" i="17" s="1"/>
  <c r="C1300" i="17" s="1"/>
  <c r="C673" i="17"/>
  <c r="C960" i="17" s="1"/>
  <c r="C1247" i="17" s="1"/>
  <c r="C739" i="17"/>
  <c r="C1026" i="17" s="1"/>
  <c r="C1313" i="17" s="1"/>
  <c r="C650" i="17"/>
  <c r="C937" i="17" s="1"/>
  <c r="C1224" i="17" s="1"/>
  <c r="C687" i="17"/>
  <c r="C974" i="17" s="1"/>
  <c r="C1261" i="17" s="1"/>
  <c r="C771" i="17"/>
  <c r="C1058" i="17" s="1"/>
  <c r="C1345" i="17" s="1"/>
  <c r="C597" i="17"/>
  <c r="C884" i="17" s="1"/>
  <c r="C1171" i="17" s="1"/>
  <c r="C624" i="17"/>
  <c r="C911" i="17" s="1"/>
  <c r="C1198" i="17" s="1"/>
  <c r="C836" i="17"/>
  <c r="C1123" i="17" s="1"/>
  <c r="C1410" i="17" s="1"/>
  <c r="C754" i="17"/>
  <c r="C1041" i="17" s="1"/>
  <c r="C1328" i="17" s="1"/>
  <c r="C653" i="17"/>
  <c r="C940" i="17" s="1"/>
  <c r="C1227" i="17" s="1"/>
  <c r="C642" i="17"/>
  <c r="C929" i="17" s="1"/>
  <c r="C1216" i="17" s="1"/>
  <c r="C809" i="17"/>
  <c r="C1096" i="17" s="1"/>
  <c r="C1383" i="17" s="1"/>
  <c r="C612" i="17"/>
  <c r="C899" i="17" s="1"/>
  <c r="C1186" i="17" s="1"/>
  <c r="C707" i="17"/>
  <c r="C994" i="17" s="1"/>
  <c r="C1281" i="17" s="1"/>
  <c r="C759" i="17"/>
  <c r="C1046" i="17" s="1"/>
  <c r="C1333" i="17" s="1"/>
  <c r="C832" i="17"/>
  <c r="C1119" i="17" s="1"/>
  <c r="C1406" i="17" s="1"/>
  <c r="C586" i="17"/>
  <c r="C704" i="17"/>
  <c r="C991" i="17" s="1"/>
  <c r="C1278" i="17" s="1"/>
  <c r="C758" i="17"/>
  <c r="C1045" i="17" s="1"/>
  <c r="C1332" i="17" s="1"/>
  <c r="C646" i="17"/>
  <c r="C933" i="17" s="1"/>
  <c r="C1220" i="17" s="1"/>
  <c r="C866" i="17"/>
  <c r="C1153" i="17" s="1"/>
  <c r="C1440" i="17" s="1"/>
  <c r="C798" i="17"/>
  <c r="C1085" i="17" s="1"/>
  <c r="C1372" i="17" s="1"/>
  <c r="C679" i="17"/>
  <c r="C966" i="17" s="1"/>
  <c r="C1253" i="17" s="1"/>
  <c r="C595" i="17"/>
  <c r="C882" i="17" s="1"/>
  <c r="C1169" i="17" s="1"/>
  <c r="C781" i="17"/>
  <c r="C1068" i="17" s="1"/>
  <c r="C1355" i="17" s="1"/>
  <c r="C648" i="17"/>
  <c r="C935" i="17" s="1"/>
  <c r="C1222" i="17" s="1"/>
  <c r="C628" i="17"/>
  <c r="C915" i="17" s="1"/>
  <c r="C1202" i="17" s="1"/>
  <c r="C649" i="17"/>
  <c r="C936" i="17" s="1"/>
  <c r="C1223" i="17" s="1"/>
  <c r="C788" i="17"/>
  <c r="C1075" i="17" s="1"/>
  <c r="C1362" i="17" s="1"/>
  <c r="C845" i="17"/>
  <c r="C1132" i="17" s="1"/>
  <c r="C1419" i="17" s="1"/>
  <c r="C777" i="17"/>
  <c r="C1064" i="17" s="1"/>
  <c r="C1351" i="17" s="1"/>
  <c r="C710" i="17"/>
  <c r="C997" i="17" s="1"/>
  <c r="C1284" i="17" s="1"/>
  <c r="C636" i="17"/>
  <c r="C923" i="17" s="1"/>
  <c r="C1210" i="17" s="1"/>
  <c r="C793" i="17"/>
  <c r="C1080" i="17" s="1"/>
  <c r="C1367" i="17" s="1"/>
  <c r="C714" i="17"/>
  <c r="C1001" i="17" s="1"/>
  <c r="C1288" i="17" s="1"/>
  <c r="C681" i="17"/>
  <c r="C968" i="17" s="1"/>
  <c r="C1255" i="17" s="1"/>
  <c r="C699" i="17"/>
  <c r="C986" i="17" s="1"/>
  <c r="C1273" i="17" s="1"/>
  <c r="C676" i="17"/>
  <c r="C963" i="17" s="1"/>
  <c r="C1250" i="17" s="1"/>
  <c r="C737" i="17"/>
  <c r="C1024" i="17" s="1"/>
  <c r="C1311" i="17" s="1"/>
  <c r="C790" i="17"/>
  <c r="C1077" i="17" s="1"/>
  <c r="C1364" i="17" s="1"/>
  <c r="C815" i="17"/>
  <c r="C1102" i="17" s="1"/>
  <c r="C1389" i="17" s="1"/>
  <c r="C820" i="17"/>
  <c r="C1107" i="17" s="1"/>
  <c r="C1394" i="17" s="1"/>
  <c r="C791" i="17"/>
  <c r="C1078" i="17" s="1"/>
  <c r="C1365" i="17" s="1"/>
  <c r="C712" i="17"/>
  <c r="C999" i="17" s="1"/>
  <c r="C1286" i="17" s="1"/>
  <c r="C643" i="17"/>
  <c r="C930" i="17" s="1"/>
  <c r="C1217" i="17" s="1"/>
  <c r="C672" i="17"/>
  <c r="C959" i="17" s="1"/>
  <c r="C1246" i="17" s="1"/>
  <c r="C622" i="17"/>
  <c r="C909" i="17" s="1"/>
  <c r="C1196" i="17" s="1"/>
  <c r="D665" i="17"/>
  <c r="D952" i="17" s="1"/>
  <c r="D1239" i="17" s="1"/>
  <c r="D678" i="17"/>
  <c r="D965" i="17" s="1"/>
  <c r="D1252" i="17" s="1"/>
  <c r="D733" i="13"/>
  <c r="D1020" i="13" s="1"/>
  <c r="D1307" i="13" s="1"/>
  <c r="D799" i="17"/>
  <c r="D1086" i="17" s="1"/>
  <c r="D1373" i="17" s="1"/>
  <c r="D843" i="13"/>
  <c r="D1130" i="13" s="1"/>
  <c r="D1417" i="13" s="1"/>
  <c r="D745" i="13"/>
  <c r="D1032" i="13" s="1"/>
  <c r="D1319" i="13" s="1"/>
  <c r="D761" i="13"/>
  <c r="D1048" i="13" s="1"/>
  <c r="D1335" i="13" s="1"/>
  <c r="D94" i="18"/>
  <c r="D129" i="18" s="1"/>
  <c r="D164" i="18" s="1"/>
  <c r="D109" i="18"/>
  <c r="D144" i="18" s="1"/>
  <c r="D179" i="18" s="1"/>
  <c r="C854" i="17"/>
  <c r="C1141" i="17" s="1"/>
  <c r="C1428" i="17" s="1"/>
  <c r="D641" i="17"/>
  <c r="D928" i="17" s="1"/>
  <c r="D1215" i="17" s="1"/>
  <c r="D855" i="13"/>
  <c r="D1142" i="13" s="1"/>
  <c r="D1429" i="13" s="1"/>
  <c r="D702" i="13"/>
  <c r="D989" i="13" s="1"/>
  <c r="D1276" i="13" s="1"/>
  <c r="D816" i="13"/>
  <c r="D1103" i="13" s="1"/>
  <c r="D1390" i="13" s="1"/>
  <c r="D716" i="17"/>
  <c r="D1003" i="17" s="1"/>
  <c r="D1290" i="17" s="1"/>
  <c r="D724" i="17"/>
  <c r="D1011" i="17" s="1"/>
  <c r="D1298" i="17" s="1"/>
  <c r="D688" i="13"/>
  <c r="D975" i="13" s="1"/>
  <c r="D1262" i="13" s="1"/>
  <c r="D686" i="13"/>
  <c r="D973" i="13" s="1"/>
  <c r="D1260" i="13" s="1"/>
  <c r="D659" i="13"/>
  <c r="D946" i="13" s="1"/>
  <c r="D1233" i="13" s="1"/>
  <c r="D679" i="13"/>
  <c r="D966" i="13" s="1"/>
  <c r="D1253" i="13" s="1"/>
  <c r="D803" i="13"/>
  <c r="D1090" i="13" s="1"/>
  <c r="D1377" i="13" s="1"/>
  <c r="D612" i="13"/>
  <c r="D899" i="13" s="1"/>
  <c r="D1186" i="13" s="1"/>
  <c r="D653" i="13"/>
  <c r="D940" i="13" s="1"/>
  <c r="D1227" i="13" s="1"/>
  <c r="D694" i="17"/>
  <c r="D981" i="17" s="1"/>
  <c r="D1268" i="17" s="1"/>
  <c r="D725" i="13"/>
  <c r="D1012" i="13" s="1"/>
  <c r="D1299" i="13" s="1"/>
  <c r="D790" i="17"/>
  <c r="D1077" i="17" s="1"/>
  <c r="D1364" i="17" s="1"/>
  <c r="D853" i="17"/>
  <c r="D1140" i="17" s="1"/>
  <c r="D1427" i="17" s="1"/>
  <c r="D846" i="13"/>
  <c r="D1133" i="13" s="1"/>
  <c r="D1420" i="13" s="1"/>
  <c r="D775" i="17"/>
  <c r="D1062" i="17" s="1"/>
  <c r="D1349" i="17" s="1"/>
  <c r="D815" i="13"/>
  <c r="D1102" i="13" s="1"/>
  <c r="D1389" i="13" s="1"/>
  <c r="D725" i="17"/>
  <c r="D1012" i="17" s="1"/>
  <c r="D1299" i="17" s="1"/>
  <c r="D702" i="17"/>
  <c r="D989" i="17" s="1"/>
  <c r="D1276" i="17" s="1"/>
  <c r="D610" i="13"/>
  <c r="D897" i="13" s="1"/>
  <c r="D1184" i="13" s="1"/>
  <c r="D633" i="17"/>
  <c r="D920" i="17" s="1"/>
  <c r="D1207" i="17" s="1"/>
  <c r="D840" i="17"/>
  <c r="D1127" i="17" s="1"/>
  <c r="D1414" i="17" s="1"/>
  <c r="D634" i="13"/>
  <c r="D921" i="13" s="1"/>
  <c r="D1208" i="13" s="1"/>
  <c r="D596" i="17"/>
  <c r="D883" i="17" s="1"/>
  <c r="D1170" i="17" s="1"/>
  <c r="D823" i="13"/>
  <c r="D1110" i="13" s="1"/>
  <c r="D1397" i="13" s="1"/>
  <c r="D834" i="13"/>
  <c r="D1121" i="13" s="1"/>
  <c r="D1408" i="13" s="1"/>
  <c r="D765" i="17"/>
  <c r="D1052" i="17" s="1"/>
  <c r="D1339" i="17" s="1"/>
  <c r="D654" i="17"/>
  <c r="D941" i="17" s="1"/>
  <c r="D1228" i="17" s="1"/>
  <c r="D813" i="13"/>
  <c r="D1100" i="13" s="1"/>
  <c r="D1387" i="13" s="1"/>
  <c r="D708" i="17"/>
  <c r="D995" i="17" s="1"/>
  <c r="D1282" i="17" s="1"/>
  <c r="D703" i="17"/>
  <c r="D990" i="17" s="1"/>
  <c r="D1277" i="17" s="1"/>
  <c r="D670" i="13"/>
  <c r="D957" i="13" s="1"/>
  <c r="D1244" i="13" s="1"/>
  <c r="D598" i="13"/>
  <c r="D885" i="13" s="1"/>
  <c r="D1172" i="13" s="1"/>
  <c r="D802" i="17"/>
  <c r="D1089" i="17" s="1"/>
  <c r="D1376" i="17" s="1"/>
  <c r="D645" i="17"/>
  <c r="D932" i="17" s="1"/>
  <c r="D1219" i="17" s="1"/>
  <c r="D671" i="17"/>
  <c r="D958" i="17" s="1"/>
  <c r="D1245" i="17" s="1"/>
  <c r="D793" i="17"/>
  <c r="D1080" i="17" s="1"/>
  <c r="D1367" i="17" s="1"/>
  <c r="D776" i="17"/>
  <c r="D1063" i="17" s="1"/>
  <c r="D1350" i="17" s="1"/>
  <c r="D635" i="13"/>
  <c r="D922" i="13" s="1"/>
  <c r="D1209" i="13" s="1"/>
  <c r="D677" i="13"/>
  <c r="D964" i="13" s="1"/>
  <c r="D1251" i="13" s="1"/>
  <c r="D613" i="17"/>
  <c r="D900" i="17" s="1"/>
  <c r="D1187" i="17" s="1"/>
  <c r="D790" i="13"/>
  <c r="D1077" i="13" s="1"/>
  <c r="D1364" i="13" s="1"/>
  <c r="D791" i="17"/>
  <c r="D1078" i="17" s="1"/>
  <c r="D1365" i="17" s="1"/>
  <c r="D849" i="13"/>
  <c r="D1136" i="13" s="1"/>
  <c r="D1423" i="13" s="1"/>
  <c r="D749" i="17"/>
  <c r="D1036" i="17" s="1"/>
  <c r="D1323" i="17" s="1"/>
  <c r="D674" i="17"/>
  <c r="D961" i="17" s="1"/>
  <c r="D1248" i="17" s="1"/>
  <c r="D580" i="13"/>
  <c r="D586" i="13"/>
  <c r="D732" i="13"/>
  <c r="D1019" i="13" s="1"/>
  <c r="D1306" i="13" s="1"/>
  <c r="D750" i="17"/>
  <c r="D1037" i="17" s="1"/>
  <c r="D1324" i="17" s="1"/>
  <c r="D846" i="17"/>
  <c r="D1133" i="17" s="1"/>
  <c r="D1420" i="17" s="1"/>
  <c r="D784" i="13"/>
  <c r="D1071" i="13" s="1"/>
  <c r="D1358" i="13" s="1"/>
  <c r="D855" i="17"/>
  <c r="D1142" i="17" s="1"/>
  <c r="D1429" i="17" s="1"/>
  <c r="D626" i="13"/>
  <c r="D913" i="13" s="1"/>
  <c r="D1200" i="13" s="1"/>
  <c r="D701" i="17"/>
  <c r="D988" i="17" s="1"/>
  <c r="D1275" i="17" s="1"/>
  <c r="D665" i="13"/>
  <c r="D952" i="13" s="1"/>
  <c r="D1239" i="13" s="1"/>
  <c r="D664" i="13"/>
  <c r="D951" i="13" s="1"/>
  <c r="D1238" i="13" s="1"/>
  <c r="D863" i="13"/>
  <c r="D1150" i="13" s="1"/>
  <c r="D789" i="13"/>
  <c r="D1076" i="13" s="1"/>
  <c r="D1363" i="13" s="1"/>
  <c r="D643" i="13"/>
  <c r="D930" i="13" s="1"/>
  <c r="D1217" i="13" s="1"/>
  <c r="D765" i="13"/>
  <c r="D1052" i="13" s="1"/>
  <c r="D1339" i="13" s="1"/>
  <c r="D652" i="17"/>
  <c r="D939" i="17" s="1"/>
  <c r="D1226" i="17" s="1"/>
  <c r="D850" i="13"/>
  <c r="D1137" i="13" s="1"/>
  <c r="D1424" i="13" s="1"/>
  <c r="D599" i="13"/>
  <c r="D886" i="13" s="1"/>
  <c r="D1173" i="13" s="1"/>
  <c r="D768" i="17"/>
  <c r="D1055" i="17" s="1"/>
  <c r="D1342" i="17" s="1"/>
  <c r="D810" i="17"/>
  <c r="D1097" i="17" s="1"/>
  <c r="D1384" i="17" s="1"/>
  <c r="D832" i="13"/>
  <c r="D1119" i="13" s="1"/>
  <c r="D1406" i="13" s="1"/>
  <c r="D774" i="13"/>
  <c r="D1061" i="13" s="1"/>
  <c r="D1348" i="13" s="1"/>
  <c r="D758" i="13"/>
  <c r="D1045" i="13" s="1"/>
  <c r="D1332" i="13" s="1"/>
  <c r="C147" i="18"/>
  <c r="C181" i="18"/>
  <c r="D746" i="13"/>
  <c r="D1033" i="13" s="1"/>
  <c r="D1320" i="13" s="1"/>
  <c r="D636" i="17"/>
  <c r="D923" i="17" s="1"/>
  <c r="D1210" i="17" s="1"/>
  <c r="D821" i="13"/>
  <c r="D1108" i="13" s="1"/>
  <c r="D1395" i="13" s="1"/>
  <c r="D594" i="13"/>
  <c r="D881" i="13" s="1"/>
  <c r="D1168" i="13" s="1"/>
  <c r="D864" i="17"/>
  <c r="D1151" i="17" s="1"/>
  <c r="D1438" i="17" s="1"/>
  <c r="D830" i="13"/>
  <c r="D1117" i="13" s="1"/>
  <c r="D1404" i="13" s="1"/>
  <c r="D94" i="9"/>
  <c r="D129" i="9" s="1"/>
  <c r="D164" i="9" s="1"/>
  <c r="D109" i="9"/>
  <c r="D144" i="9" s="1"/>
  <c r="D179" i="9" s="1"/>
  <c r="D91" i="9"/>
  <c r="D126" i="9" s="1"/>
  <c r="D161" i="9" s="1"/>
  <c r="D825" i="13"/>
  <c r="D1112" i="13" s="1"/>
  <c r="D1399" i="13" s="1"/>
  <c r="D715" i="13"/>
  <c r="D1002" i="13" s="1"/>
  <c r="D1289" i="13" s="1"/>
  <c r="D688" i="17"/>
  <c r="D975" i="17" s="1"/>
  <c r="D1262" i="17" s="1"/>
  <c r="D785" i="17"/>
  <c r="D1072" i="17" s="1"/>
  <c r="D1359" i="17" s="1"/>
  <c r="D778" i="17"/>
  <c r="D1065" i="17" s="1"/>
  <c r="D1352" i="17" s="1"/>
  <c r="D676" i="17"/>
  <c r="D963" i="17" s="1"/>
  <c r="D1250" i="17" s="1"/>
  <c r="D822" i="17"/>
  <c r="D1109" i="17" s="1"/>
  <c r="D1396" i="17" s="1"/>
  <c r="D799" i="13"/>
  <c r="D1086" i="13" s="1"/>
  <c r="D1373" i="13" s="1"/>
  <c r="D827" i="13"/>
  <c r="D1114" i="13" s="1"/>
  <c r="D1401" i="13" s="1"/>
  <c r="D655" i="13"/>
  <c r="D942" i="13" s="1"/>
  <c r="D1229" i="13" s="1"/>
  <c r="D834" i="17"/>
  <c r="D1121" i="17" s="1"/>
  <c r="D1408" i="17" s="1"/>
  <c r="D634" i="17"/>
  <c r="D921" i="17" s="1"/>
  <c r="D1208" i="17" s="1"/>
  <c r="D830" i="17"/>
  <c r="D1117" i="17" s="1"/>
  <c r="D1404" i="17" s="1"/>
  <c r="D689" i="13"/>
  <c r="D976" i="13" s="1"/>
  <c r="D1263" i="13" s="1"/>
  <c r="D814" i="17"/>
  <c r="D1101" i="17" s="1"/>
  <c r="D1388" i="17" s="1"/>
  <c r="D615" i="13"/>
  <c r="D902" i="13" s="1"/>
  <c r="D1189" i="13" s="1"/>
  <c r="D652" i="13"/>
  <c r="D939" i="13" s="1"/>
  <c r="D1226" i="13" s="1"/>
  <c r="D618" i="17"/>
  <c r="D905" i="17" s="1"/>
  <c r="D1192" i="17" s="1"/>
  <c r="D848" i="17"/>
  <c r="D1135" i="17" s="1"/>
  <c r="D1422" i="17" s="1"/>
  <c r="D687" i="17"/>
  <c r="D974" i="17" s="1"/>
  <c r="D1261" i="17" s="1"/>
  <c r="D720" i="13"/>
  <c r="D1007" i="13" s="1"/>
  <c r="D1294" i="13" s="1"/>
  <c r="D804" i="13"/>
  <c r="D1091" i="13" s="1"/>
  <c r="D1378" i="13" s="1"/>
  <c r="D660" i="17"/>
  <c r="D947" i="17" s="1"/>
  <c r="D1234" i="17" s="1"/>
  <c r="D667" i="17"/>
  <c r="D954" i="17" s="1"/>
  <c r="D1241" i="17" s="1"/>
  <c r="D739" i="17"/>
  <c r="D1026" i="17" s="1"/>
  <c r="D1313" i="17" s="1"/>
  <c r="D598" i="17"/>
  <c r="D885" i="17" s="1"/>
  <c r="D1172" i="17" s="1"/>
  <c r="D779" i="17"/>
  <c r="D1066" i="17" s="1"/>
  <c r="D1353" i="17" s="1"/>
  <c r="D762" i="13"/>
  <c r="D1049" i="13" s="1"/>
  <c r="D1336" i="13" s="1"/>
  <c r="D729" i="17"/>
  <c r="D1016" i="17" s="1"/>
  <c r="D1303" i="17" s="1"/>
  <c r="D640" i="13"/>
  <c r="D927" i="13" s="1"/>
  <c r="D1214" i="13" s="1"/>
  <c r="D591" i="17"/>
  <c r="D878" i="17" s="1"/>
  <c r="D1165" i="17" s="1"/>
  <c r="D752" i="13"/>
  <c r="D1039" i="13" s="1"/>
  <c r="D1326" i="13" s="1"/>
  <c r="D770" i="17"/>
  <c r="D1057" i="17" s="1"/>
  <c r="D1344" i="17" s="1"/>
  <c r="D597" i="17"/>
  <c r="D884" i="17" s="1"/>
  <c r="D1171" i="17" s="1"/>
  <c r="D640" i="17"/>
  <c r="D927" i="17" s="1"/>
  <c r="D1214" i="17" s="1"/>
  <c r="D659" i="17"/>
  <c r="D946" i="17" s="1"/>
  <c r="D1233" i="17" s="1"/>
  <c r="D808" i="13"/>
  <c r="D1095" i="13" s="1"/>
  <c r="D1382" i="13" s="1"/>
  <c r="D763" i="17"/>
  <c r="D1050" i="17" s="1"/>
  <c r="D1337" i="17" s="1"/>
  <c r="D823" i="17"/>
  <c r="D1110" i="17" s="1"/>
  <c r="D1397" i="17" s="1"/>
  <c r="D722" i="17"/>
  <c r="D1009" i="17" s="1"/>
  <c r="D1296" i="17" s="1"/>
  <c r="D742" i="13"/>
  <c r="D1029" i="13" s="1"/>
  <c r="D1316" i="13" s="1"/>
  <c r="D803" i="17"/>
  <c r="D1090" i="17" s="1"/>
  <c r="D1377" i="17" s="1"/>
  <c r="D697" i="13"/>
  <c r="D984" i="13" s="1"/>
  <c r="D1271" i="13" s="1"/>
  <c r="D836" i="17"/>
  <c r="D1123" i="17" s="1"/>
  <c r="D1410" i="17" s="1"/>
  <c r="D730" i="13"/>
  <c r="D1017" i="13" s="1"/>
  <c r="D1304" i="13" s="1"/>
  <c r="D604" i="17"/>
  <c r="D891" i="17" s="1"/>
  <c r="D1178" i="17" s="1"/>
  <c r="D780" i="17"/>
  <c r="D1067" i="17" s="1"/>
  <c r="D1354" i="17" s="1"/>
  <c r="D615" i="17"/>
  <c r="D902" i="17" s="1"/>
  <c r="D1189" i="17" s="1"/>
  <c r="D676" i="13"/>
  <c r="D963" i="13" s="1"/>
  <c r="D1250" i="13" s="1"/>
  <c r="D608" i="13"/>
  <c r="D895" i="13" s="1"/>
  <c r="D1182" i="13" s="1"/>
  <c r="D713" i="13"/>
  <c r="D1000" i="13" s="1"/>
  <c r="D1287" i="13" s="1"/>
  <c r="D726" i="17"/>
  <c r="D1013" i="17" s="1"/>
  <c r="D1300" i="17" s="1"/>
  <c r="D630" i="13"/>
  <c r="D917" i="13" s="1"/>
  <c r="D1204" i="13" s="1"/>
  <c r="D593" i="13"/>
  <c r="D880" i="13" s="1"/>
  <c r="D1167" i="13" s="1"/>
  <c r="D662" i="17"/>
  <c r="D949" i="17" s="1"/>
  <c r="D1236" i="17" s="1"/>
  <c r="D816" i="17"/>
  <c r="D1103" i="17" s="1"/>
  <c r="D1390" i="17" s="1"/>
  <c r="D611" i="13"/>
  <c r="D898" i="13" s="1"/>
  <c r="D1185" i="13" s="1"/>
  <c r="D700" i="17"/>
  <c r="D987" i="17" s="1"/>
  <c r="D1274" i="17" s="1"/>
  <c r="D744" i="13"/>
  <c r="D1031" i="13" s="1"/>
  <c r="D1318" i="13" s="1"/>
  <c r="D788" i="17"/>
  <c r="D1075" i="17" s="1"/>
  <c r="D1362" i="17" s="1"/>
  <c r="D756" i="17"/>
  <c r="D1043" i="17" s="1"/>
  <c r="D1330" i="17" s="1"/>
  <c r="D764" i="17"/>
  <c r="D1051" i="17" s="1"/>
  <c r="D1338" i="17" s="1"/>
  <c r="D609" i="13"/>
  <c r="D896" i="13" s="1"/>
  <c r="D1183" i="13" s="1"/>
  <c r="D773" i="13"/>
  <c r="D1060" i="13" s="1"/>
  <c r="D1347" i="13" s="1"/>
  <c r="D720" i="17"/>
  <c r="D1007" i="17" s="1"/>
  <c r="D1294" i="17" s="1"/>
  <c r="D596" i="13"/>
  <c r="D883" i="13" s="1"/>
  <c r="D1170" i="13" s="1"/>
  <c r="D826" i="17"/>
  <c r="D1113" i="17" s="1"/>
  <c r="D1400" i="17" s="1"/>
  <c r="D858" i="17"/>
  <c r="D1145" i="17" s="1"/>
  <c r="D1432" i="17" s="1"/>
  <c r="D606" i="13"/>
  <c r="D893" i="13" s="1"/>
  <c r="D1180" i="13" s="1"/>
  <c r="D852" i="17"/>
  <c r="D1139" i="17" s="1"/>
  <c r="D1426" i="17" s="1"/>
  <c r="D88" i="9"/>
  <c r="D123" i="9" s="1"/>
  <c r="D158" i="9" s="1"/>
  <c r="D86" i="9"/>
  <c r="D121" i="9" s="1"/>
  <c r="D82" i="9"/>
  <c r="D98" i="9"/>
  <c r="D133" i="9" s="1"/>
  <c r="D168" i="9" s="1"/>
  <c r="D45" i="10" s="1"/>
  <c r="D70" i="10" s="1"/>
  <c r="D45" i="12" s="1"/>
  <c r="D110" i="9"/>
  <c r="D145" i="9" s="1"/>
  <c r="D180" i="9" s="1"/>
  <c r="D84" i="9"/>
  <c r="D119" i="9" s="1"/>
  <c r="D106" i="9"/>
  <c r="D141" i="9" s="1"/>
  <c r="D176" i="9" s="1"/>
  <c r="D53" i="10" s="1"/>
  <c r="D78" i="10" s="1"/>
  <c r="D53" i="12" s="1"/>
  <c r="D97" i="9"/>
  <c r="D132" i="9" s="1"/>
  <c r="D167" i="9" s="1"/>
  <c r="D44" i="10" s="1"/>
  <c r="D105" i="9"/>
  <c r="D140" i="9" s="1"/>
  <c r="D175" i="9" s="1"/>
  <c r="D52" i="10" s="1"/>
  <c r="D108" i="9"/>
  <c r="D143" i="9" s="1"/>
  <c r="D178" i="9" s="1"/>
  <c r="D95" i="9"/>
  <c r="D130" i="9" s="1"/>
  <c r="D165" i="9" s="1"/>
  <c r="D96" i="9"/>
  <c r="D131" i="9" s="1"/>
  <c r="D166" i="9" s="1"/>
  <c r="D43" i="10" s="1"/>
  <c r="D68" i="10" s="1"/>
  <c r="D43" i="12" s="1"/>
  <c r="D103" i="9"/>
  <c r="D138" i="9" s="1"/>
  <c r="D173" i="9" s="1"/>
  <c r="D50" i="10" s="1"/>
  <c r="D101" i="9"/>
  <c r="D136" i="9" s="1"/>
  <c r="D171" i="9" s="1"/>
  <c r="D48" i="10" s="1"/>
  <c r="D99" i="9"/>
  <c r="D134" i="9" s="1"/>
  <c r="D169" i="9" s="1"/>
  <c r="D46" i="10" s="1"/>
  <c r="D71" i="10" s="1"/>
  <c r="D46" i="12" s="1"/>
  <c r="D100" i="9"/>
  <c r="D135" i="9" s="1"/>
  <c r="D170" i="9" s="1"/>
  <c r="D47" i="10" s="1"/>
  <c r="D72" i="10" s="1"/>
  <c r="D47" i="12" s="1"/>
  <c r="D87" i="9"/>
  <c r="D122" i="9" s="1"/>
  <c r="D157" i="9" s="1"/>
  <c r="D85" i="9"/>
  <c r="D120" i="9" s="1"/>
  <c r="D155" i="9" s="1"/>
  <c r="D107" i="9"/>
  <c r="D142" i="9" s="1"/>
  <c r="D177" i="9" s="1"/>
  <c r="D54" i="10" s="1"/>
  <c r="D79" i="10" s="1"/>
  <c r="D54" i="12" s="1"/>
  <c r="D102" i="9"/>
  <c r="D137" i="9" s="1"/>
  <c r="D172" i="9" s="1"/>
  <c r="D49" i="10" s="1"/>
  <c r="D83" i="9"/>
  <c r="D118" i="9" s="1"/>
  <c r="D153" i="9" s="1"/>
  <c r="D38" i="10" s="1"/>
  <c r="D63" i="10" s="1"/>
  <c r="D38" i="12" s="1"/>
  <c r="D104" i="9"/>
  <c r="D139" i="9" s="1"/>
  <c r="D174" i="9" s="1"/>
  <c r="D51" i="10" s="1"/>
  <c r="C31" i="15"/>
  <c r="C36" i="15"/>
  <c r="C30" i="15"/>
  <c r="D727" i="17"/>
  <c r="D1014" i="17" s="1"/>
  <c r="D1301" i="17" s="1"/>
  <c r="D668" i="17"/>
  <c r="D955" i="17" s="1"/>
  <c r="D1242" i="17" s="1"/>
  <c r="D754" i="17"/>
  <c r="D1041" i="17" s="1"/>
  <c r="D1328" i="17" s="1"/>
  <c r="D619" i="13"/>
  <c r="D906" i="13" s="1"/>
  <c r="D1193" i="13" s="1"/>
  <c r="D711" i="13"/>
  <c r="D998" i="13" s="1"/>
  <c r="D1285" i="13" s="1"/>
  <c r="D800" i="13"/>
  <c r="D1087" i="13" s="1"/>
  <c r="D1374" i="13" s="1"/>
  <c r="D746" i="17"/>
  <c r="D1033" i="17" s="1"/>
  <c r="D1320" i="17" s="1"/>
  <c r="E92" i="18"/>
  <c r="E127" i="18" s="1"/>
  <c r="E162" i="18" s="1"/>
  <c r="E91" i="18"/>
  <c r="E126" i="18" s="1"/>
  <c r="E161" i="18" s="1"/>
  <c r="E90" i="18"/>
  <c r="E125" i="18" s="1"/>
  <c r="E160" i="18" s="1"/>
  <c r="D92" i="9"/>
  <c r="D127" i="9" s="1"/>
  <c r="D162" i="9" s="1"/>
  <c r="D41" i="9"/>
  <c r="D607" i="17"/>
  <c r="D894" i="17" s="1"/>
  <c r="D1181" i="17" s="1"/>
  <c r="D620" i="17"/>
  <c r="D907" i="17" s="1"/>
  <c r="D1194" i="17" s="1"/>
  <c r="D636" i="13"/>
  <c r="D923" i="13" s="1"/>
  <c r="D1210" i="13" s="1"/>
  <c r="D632" i="13"/>
  <c r="D919" i="13" s="1"/>
  <c r="D1206" i="13" s="1"/>
  <c r="D769" i="13"/>
  <c r="D1056" i="13" s="1"/>
  <c r="D1343" i="13" s="1"/>
  <c r="D804" i="17"/>
  <c r="D1091" i="17" s="1"/>
  <c r="D1378" i="17" s="1"/>
  <c r="D783" i="13"/>
  <c r="D1070" i="13" s="1"/>
  <c r="D1357" i="13" s="1"/>
  <c r="D718" i="13"/>
  <c r="D1005" i="13" s="1"/>
  <c r="D1292" i="13" s="1"/>
  <c r="D835" i="13"/>
  <c r="D1122" i="13" s="1"/>
  <c r="D1409" i="13" s="1"/>
  <c r="D798" i="17"/>
  <c r="D1085" i="17" s="1"/>
  <c r="D1372" i="17" s="1"/>
  <c r="D844" i="13"/>
  <c r="D1131" i="13" s="1"/>
  <c r="D1418" i="13" s="1"/>
  <c r="D589" i="13"/>
  <c r="D876" i="13" s="1"/>
  <c r="D1163" i="13" s="1"/>
  <c r="D707" i="17"/>
  <c r="D994" i="17" s="1"/>
  <c r="D1281" i="17" s="1"/>
  <c r="D787" i="13"/>
  <c r="D1074" i="13" s="1"/>
  <c r="D1361" i="13" s="1"/>
  <c r="D647" i="13"/>
  <c r="D934" i="13" s="1"/>
  <c r="D1221" i="13" s="1"/>
  <c r="D806" i="17"/>
  <c r="D1093" i="17" s="1"/>
  <c r="D1380" i="17" s="1"/>
  <c r="D851" i="13"/>
  <c r="D1138" i="13" s="1"/>
  <c r="D644" i="13"/>
  <c r="D931" i="13" s="1"/>
  <c r="D1218" i="13" s="1"/>
  <c r="D617" i="17"/>
  <c r="D904" i="17" s="1"/>
  <c r="D1191" i="17" s="1"/>
  <c r="D857" i="13"/>
  <c r="D1144" i="13" s="1"/>
  <c r="D1431" i="13" s="1"/>
  <c r="D815" i="17"/>
  <c r="D1102" i="17" s="1"/>
  <c r="D1389" i="17" s="1"/>
  <c r="D616" i="13"/>
  <c r="D903" i="13" s="1"/>
  <c r="D1190" i="13" s="1"/>
  <c r="D681" i="17"/>
  <c r="D968" i="17" s="1"/>
  <c r="D1255" i="17" s="1"/>
  <c r="D616" i="17"/>
  <c r="D903" i="17" s="1"/>
  <c r="D1190" i="17" s="1"/>
  <c r="D605" i="13"/>
  <c r="D892" i="13" s="1"/>
  <c r="D1179" i="13" s="1"/>
  <c r="D728" i="13"/>
  <c r="D1015" i="13" s="1"/>
  <c r="D1302" i="13" s="1"/>
  <c r="D735" i="13"/>
  <c r="D1022" i="13" s="1"/>
  <c r="D1309" i="13" s="1"/>
  <c r="D666" i="17"/>
  <c r="D953" i="17" s="1"/>
  <c r="D1240" i="17" s="1"/>
  <c r="D734" i="13"/>
  <c r="D1021" i="13" s="1"/>
  <c r="D1308" i="13" s="1"/>
  <c r="D753" i="17"/>
  <c r="D1040" i="17" s="1"/>
  <c r="D1327" i="17" s="1"/>
  <c r="D844" i="17"/>
  <c r="D1131" i="17" s="1"/>
  <c r="D1418" i="17" s="1"/>
  <c r="D824" i="17"/>
  <c r="D1111" i="17" s="1"/>
  <c r="D1398" i="17" s="1"/>
  <c r="D741" i="17"/>
  <c r="D1028" i="17" s="1"/>
  <c r="D1315" i="17" s="1"/>
  <c r="D733" i="17"/>
  <c r="D1020" i="17" s="1"/>
  <c r="D1307" i="17" s="1"/>
  <c r="D618" i="13"/>
  <c r="D905" i="13" s="1"/>
  <c r="D1192" i="13" s="1"/>
  <c r="D796" i="13"/>
  <c r="D1083" i="13" s="1"/>
  <c r="D1370" i="13" s="1"/>
  <c r="D726" i="13"/>
  <c r="D1013" i="13" s="1"/>
  <c r="D1300" i="13" s="1"/>
  <c r="D668" i="13"/>
  <c r="D955" i="13" s="1"/>
  <c r="D1242" i="13" s="1"/>
  <c r="D809" i="13"/>
  <c r="D1096" i="13" s="1"/>
  <c r="D1383" i="13" s="1"/>
  <c r="D685" i="17"/>
  <c r="D972" i="17" s="1"/>
  <c r="D1259" i="17" s="1"/>
  <c r="D735" i="17"/>
  <c r="D1022" i="17" s="1"/>
  <c r="D1309" i="17" s="1"/>
  <c r="D602" i="17"/>
  <c r="D889" i="17" s="1"/>
  <c r="D1176" i="17" s="1"/>
  <c r="D736" i="17"/>
  <c r="D1023" i="17" s="1"/>
  <c r="D1310" i="17" s="1"/>
  <c r="D793" i="13"/>
  <c r="D1080" i="13" s="1"/>
  <c r="D1367" i="13" s="1"/>
  <c r="D730" i="17"/>
  <c r="D1017" i="17" s="1"/>
  <c r="D1304" i="17" s="1"/>
  <c r="D712" i="13"/>
  <c r="D999" i="13" s="1"/>
  <c r="D1286" i="13" s="1"/>
  <c r="D622" i="13"/>
  <c r="D909" i="13" s="1"/>
  <c r="D1196" i="13" s="1"/>
  <c r="D716" i="13"/>
  <c r="D1003" i="13" s="1"/>
  <c r="D1290" i="13" s="1"/>
  <c r="D766" i="17"/>
  <c r="D1053" i="17" s="1"/>
  <c r="D1340" i="17" s="1"/>
  <c r="D748" i="17"/>
  <c r="D1035" i="17" s="1"/>
  <c r="D1322" i="17" s="1"/>
  <c r="D772" i="13"/>
  <c r="D1059" i="13" s="1"/>
  <c r="D1346" i="13" s="1"/>
  <c r="D646" i="13"/>
  <c r="D933" i="13" s="1"/>
  <c r="D1220" i="13" s="1"/>
  <c r="D670" i="17"/>
  <c r="D957" i="17" s="1"/>
  <c r="D1244" i="17" s="1"/>
  <c r="D632" i="17"/>
  <c r="D919" i="17" s="1"/>
  <c r="D1206" i="17" s="1"/>
  <c r="D599" i="17"/>
  <c r="D886" i="17" s="1"/>
  <c r="D1173" i="17" s="1"/>
  <c r="D756" i="13"/>
  <c r="D1043" i="13" s="1"/>
  <c r="D1330" i="13" s="1"/>
  <c r="D812" i="17"/>
  <c r="D1099" i="17" s="1"/>
  <c r="D1386" i="17" s="1"/>
  <c r="D828" i="13"/>
  <c r="D1115" i="13" s="1"/>
  <c r="D1402" i="13" s="1"/>
  <c r="D762" i="17"/>
  <c r="D1049" i="17" s="1"/>
  <c r="D1336" i="17" s="1"/>
  <c r="D778" i="13"/>
  <c r="D1065" i="13" s="1"/>
  <c r="D1352" i="13" s="1"/>
  <c r="D592" i="17"/>
  <c r="D879" i="17" s="1"/>
  <c r="D1166" i="17" s="1"/>
  <c r="D860" i="13"/>
  <c r="D1147" i="13" s="1"/>
  <c r="D1434" i="13" s="1"/>
  <c r="D743" i="13"/>
  <c r="D1030" i="13" s="1"/>
  <c r="D1317" i="13" s="1"/>
  <c r="D859" i="13"/>
  <c r="D1146" i="13" s="1"/>
  <c r="D621" i="13"/>
  <c r="D908" i="13" s="1"/>
  <c r="D1195" i="13" s="1"/>
  <c r="D864" i="13"/>
  <c r="D1151" i="13" s="1"/>
  <c r="D1438" i="13" s="1"/>
  <c r="D798" i="13"/>
  <c r="D1085" i="13" s="1"/>
  <c r="D1372" i="13" s="1"/>
  <c r="D819" i="17"/>
  <c r="D1106" i="17" s="1"/>
  <c r="D1393" i="17" s="1"/>
  <c r="D858" i="13"/>
  <c r="D1145" i="13" s="1"/>
  <c r="D607" i="13"/>
  <c r="D894" i="13" s="1"/>
  <c r="D1181" i="13" s="1"/>
  <c r="D88" i="18"/>
  <c r="D123" i="18" s="1"/>
  <c r="D158" i="18" s="1"/>
  <c r="D99" i="18"/>
  <c r="D134" i="18" s="1"/>
  <c r="D169" i="18" s="1"/>
  <c r="D101" i="18"/>
  <c r="D136" i="18" s="1"/>
  <c r="D171" i="18" s="1"/>
  <c r="D73" i="10" s="1"/>
  <c r="D48" i="12" s="1"/>
  <c r="D85" i="18"/>
  <c r="D120" i="18" s="1"/>
  <c r="D155" i="18" s="1"/>
  <c r="D83" i="18"/>
  <c r="D118" i="18" s="1"/>
  <c r="D153" i="18" s="1"/>
  <c r="D84" i="18"/>
  <c r="D119" i="18" s="1"/>
  <c r="D154" i="18" s="1"/>
  <c r="D102" i="18"/>
  <c r="D137" i="18" s="1"/>
  <c r="D172" i="18" s="1"/>
  <c r="D74" i="10" s="1"/>
  <c r="D49" i="12" s="1"/>
  <c r="D107" i="18"/>
  <c r="D142" i="18" s="1"/>
  <c r="D177" i="18" s="1"/>
  <c r="D103" i="18"/>
  <c r="D138" i="18" s="1"/>
  <c r="D173" i="18" s="1"/>
  <c r="D75" i="10" s="1"/>
  <c r="D50" i="12" s="1"/>
  <c r="D106" i="18"/>
  <c r="D141" i="18" s="1"/>
  <c r="D176" i="18" s="1"/>
  <c r="D100" i="18"/>
  <c r="D135" i="18" s="1"/>
  <c r="D170" i="18" s="1"/>
  <c r="D104" i="18"/>
  <c r="D139" i="18" s="1"/>
  <c r="D174" i="18" s="1"/>
  <c r="D76" i="10" s="1"/>
  <c r="D51" i="12" s="1"/>
  <c r="D95" i="18"/>
  <c r="D130" i="18" s="1"/>
  <c r="D165" i="18" s="1"/>
  <c r="D105" i="18"/>
  <c r="D140" i="18" s="1"/>
  <c r="D175" i="18" s="1"/>
  <c r="D77" i="10" s="1"/>
  <c r="D52" i="12" s="1"/>
  <c r="D41" i="18"/>
  <c r="D96" i="18"/>
  <c r="D131" i="18" s="1"/>
  <c r="D166" i="18" s="1"/>
  <c r="D108" i="18"/>
  <c r="D143" i="18" s="1"/>
  <c r="D178" i="18" s="1"/>
  <c r="D86" i="18"/>
  <c r="D121" i="18" s="1"/>
  <c r="D156" i="18" s="1"/>
  <c r="D82" i="18"/>
  <c r="D97" i="18"/>
  <c r="D132" i="18" s="1"/>
  <c r="D167" i="18" s="1"/>
  <c r="D69" i="10" s="1"/>
  <c r="D44" i="12" s="1"/>
  <c r="D87" i="18"/>
  <c r="D122" i="18" s="1"/>
  <c r="D157" i="18" s="1"/>
  <c r="D110" i="18"/>
  <c r="D145" i="18" s="1"/>
  <c r="D180" i="18" s="1"/>
  <c r="D98" i="18"/>
  <c r="D133" i="18" s="1"/>
  <c r="D168" i="18" s="1"/>
  <c r="D624" i="17"/>
  <c r="D911" i="17" s="1"/>
  <c r="D1198" i="17" s="1"/>
  <c r="D648" i="17"/>
  <c r="D935" i="17" s="1"/>
  <c r="D1222" i="17" s="1"/>
  <c r="D845" i="17"/>
  <c r="D1132" i="17" s="1"/>
  <c r="D1419" i="17" s="1"/>
  <c r="D791" i="13"/>
  <c r="D1078" i="13" s="1"/>
  <c r="D1365" i="13" s="1"/>
  <c r="D692" i="17"/>
  <c r="D979" i="17" s="1"/>
  <c r="D1266" i="17" s="1"/>
  <c r="D852" i="13"/>
  <c r="D1139" i="13" s="1"/>
  <c r="D1426" i="13" s="1"/>
  <c r="D644" i="17"/>
  <c r="D931" i="17" s="1"/>
  <c r="D1218" i="17" s="1"/>
  <c r="D648" i="13"/>
  <c r="D935" i="13" s="1"/>
  <c r="D1222" i="13" s="1"/>
  <c r="C856" i="17"/>
  <c r="C1143" i="17" s="1"/>
  <c r="C1430" i="17" s="1"/>
  <c r="D90" i="9"/>
  <c r="D125" i="9" s="1"/>
  <c r="D160" i="9" s="1"/>
  <c r="D589" i="17"/>
  <c r="D876" i="17" s="1"/>
  <c r="D1163" i="17" s="1"/>
  <c r="D710" i="17"/>
  <c r="D997" i="17" s="1"/>
  <c r="D1284" i="17" s="1"/>
  <c r="D838" i="13"/>
  <c r="D1125" i="13" s="1"/>
  <c r="D1412" i="13" s="1"/>
  <c r="D650" i="13"/>
  <c r="D937" i="13" s="1"/>
  <c r="D1224" i="13" s="1"/>
  <c r="D601" i="13"/>
  <c r="D888" i="13" s="1"/>
  <c r="D1175" i="13" s="1"/>
  <c r="D704" i="17"/>
  <c r="D991" i="17" s="1"/>
  <c r="D1278" i="17" s="1"/>
  <c r="D657" i="17"/>
  <c r="D944" i="17" s="1"/>
  <c r="D1231" i="17" s="1"/>
  <c r="D807" i="13"/>
  <c r="D1094" i="13" s="1"/>
  <c r="D1381" i="13" s="1"/>
  <c r="D806" i="13"/>
  <c r="D1093" i="13" s="1"/>
  <c r="D1380" i="13" s="1"/>
  <c r="D787" i="17"/>
  <c r="D1074" i="17" s="1"/>
  <c r="D1361" i="17" s="1"/>
  <c r="D796" i="17"/>
  <c r="D1083" i="17" s="1"/>
  <c r="D1370" i="17" s="1"/>
  <c r="D698" i="13"/>
  <c r="D985" i="13" s="1"/>
  <c r="D1272" i="13" s="1"/>
  <c r="D744" i="17"/>
  <c r="D1031" i="17" s="1"/>
  <c r="D1318" i="17" s="1"/>
  <c r="D719" i="17"/>
  <c r="D1006" i="17" s="1"/>
  <c r="D1293" i="17" s="1"/>
  <c r="D613" i="13"/>
  <c r="D900" i="13" s="1"/>
  <c r="D1187" i="13" s="1"/>
  <c r="D588" i="17"/>
  <c r="D875" i="17" s="1"/>
  <c r="D1162" i="17" s="1"/>
  <c r="D717" i="17"/>
  <c r="D1004" i="17" s="1"/>
  <c r="D1291" i="17" s="1"/>
  <c r="D822" i="13"/>
  <c r="D1109" i="13" s="1"/>
  <c r="D1396" i="13" s="1"/>
  <c r="D673" i="13"/>
  <c r="D960" i="13" s="1"/>
  <c r="D1247" i="13" s="1"/>
  <c r="D734" i="17"/>
  <c r="D1021" i="17" s="1"/>
  <c r="D1308" i="17" s="1"/>
  <c r="D671" i="13"/>
  <c r="D958" i="13" s="1"/>
  <c r="D1245" i="13" s="1"/>
  <c r="D629" i="17"/>
  <c r="D916" i="17" s="1"/>
  <c r="D1203" i="17" s="1"/>
  <c r="D686" i="17"/>
  <c r="D973" i="17" s="1"/>
  <c r="D1260" i="17" s="1"/>
  <c r="D721" i="13"/>
  <c r="D1008" i="13" s="1"/>
  <c r="D1295" i="13" s="1"/>
  <c r="D773" i="17"/>
  <c r="D1060" i="17" s="1"/>
  <c r="D1347" i="17" s="1"/>
  <c r="D841" i="13"/>
  <c r="D1128" i="13" s="1"/>
  <c r="D1415" i="13" s="1"/>
  <c r="D707" i="13"/>
  <c r="D994" i="13" s="1"/>
  <c r="D1281" i="13" s="1"/>
  <c r="D631" i="13"/>
  <c r="D918" i="13" s="1"/>
  <c r="D1205" i="13" s="1"/>
  <c r="D591" i="13"/>
  <c r="D878" i="13" s="1"/>
  <c r="D1165" i="13" s="1"/>
  <c r="D849" i="17"/>
  <c r="D1136" i="17" s="1"/>
  <c r="D1423" i="17" s="1"/>
  <c r="D661" i="13"/>
  <c r="D948" i="13" s="1"/>
  <c r="D1235" i="13" s="1"/>
  <c r="D624" i="13"/>
  <c r="D911" i="13" s="1"/>
  <c r="D1198" i="13" s="1"/>
  <c r="D759" i="17"/>
  <c r="D1046" i="17" s="1"/>
  <c r="D1333" i="17" s="1"/>
  <c r="D829" i="13"/>
  <c r="D1116" i="13" s="1"/>
  <c r="D1403" i="13" s="1"/>
  <c r="D818" i="17"/>
  <c r="D1105" i="17" s="1"/>
  <c r="D1392" i="17" s="1"/>
  <c r="D649" i="13"/>
  <c r="D936" i="13" s="1"/>
  <c r="D1223" i="13" s="1"/>
  <c r="D859" i="17"/>
  <c r="D1146" i="17" s="1"/>
  <c r="D1433" i="17" s="1"/>
  <c r="D619" i="17"/>
  <c r="D906" i="17" s="1"/>
  <c r="D1193" i="17" s="1"/>
  <c r="D712" i="17"/>
  <c r="D999" i="17" s="1"/>
  <c r="D1286" i="17" s="1"/>
  <c r="D861" i="17"/>
  <c r="D1148" i="17" s="1"/>
  <c r="D1435" i="17" s="1"/>
  <c r="D690" i="13"/>
  <c r="D977" i="13" s="1"/>
  <c r="D1264" i="13" s="1"/>
  <c r="D866" i="13"/>
  <c r="D1153" i="13" s="1"/>
  <c r="D1440" i="13" s="1"/>
  <c r="D603" i="13"/>
  <c r="D890" i="13" s="1"/>
  <c r="D1177" i="13" s="1"/>
  <c r="D731" i="13"/>
  <c r="D1018" i="13" s="1"/>
  <c r="D1305" i="13" s="1"/>
  <c r="D685" i="13"/>
  <c r="D972" i="13" s="1"/>
  <c r="D1259" i="13" s="1"/>
  <c r="D848" i="13"/>
  <c r="D1135" i="13" s="1"/>
  <c r="D1422" i="13" s="1"/>
  <c r="D706" i="13"/>
  <c r="D993" i="13" s="1"/>
  <c r="D1280" i="13" s="1"/>
  <c r="D708" i="13"/>
  <c r="D995" i="13" s="1"/>
  <c r="D1282" i="13" s="1"/>
  <c r="D603" i="17"/>
  <c r="D890" i="17" s="1"/>
  <c r="D1177" i="17" s="1"/>
  <c r="D692" i="13"/>
  <c r="D979" i="13" s="1"/>
  <c r="D1266" i="13" s="1"/>
  <c r="D681" i="13"/>
  <c r="D968" i="13" s="1"/>
  <c r="D1255" i="13" s="1"/>
  <c r="D698" i="17"/>
  <c r="D985" i="17" s="1"/>
  <c r="D1272" i="17" s="1"/>
  <c r="D810" i="13"/>
  <c r="D1097" i="13" s="1"/>
  <c r="D1384" i="13" s="1"/>
  <c r="D825" i="17"/>
  <c r="D1112" i="17" s="1"/>
  <c r="D1399" i="17" s="1"/>
  <c r="D679" i="17"/>
  <c r="D966" i="17" s="1"/>
  <c r="D1253" i="17" s="1"/>
  <c r="D769" i="17"/>
  <c r="D1056" i="17" s="1"/>
  <c r="D1343" i="17" s="1"/>
  <c r="D833" i="17"/>
  <c r="D1120" i="17" s="1"/>
  <c r="D1407" i="17" s="1"/>
  <c r="D620" i="13"/>
  <c r="D907" i="13" s="1"/>
  <c r="D1194" i="13" s="1"/>
  <c r="D742" i="17"/>
  <c r="D1029" i="17" s="1"/>
  <c r="D1316" i="17" s="1"/>
  <c r="D861" i="13"/>
  <c r="D1148" i="13" s="1"/>
  <c r="D592" i="13"/>
  <c r="D879" i="13" s="1"/>
  <c r="D1166" i="13" s="1"/>
  <c r="D669" i="17"/>
  <c r="D956" i="17" s="1"/>
  <c r="D1243" i="17" s="1"/>
  <c r="D843" i="17"/>
  <c r="D1130" i="17" s="1"/>
  <c r="D1417" i="17" s="1"/>
  <c r="D751" i="13"/>
  <c r="D1038" i="13" s="1"/>
  <c r="D1325" i="13" s="1"/>
  <c r="D718" i="17"/>
  <c r="D1005" i="17" s="1"/>
  <c r="D1292" i="17" s="1"/>
  <c r="D704" i="13"/>
  <c r="D991" i="13" s="1"/>
  <c r="D1278" i="13" s="1"/>
  <c r="D723" i="13"/>
  <c r="D1010" i="13" s="1"/>
  <c r="D1297" i="13" s="1"/>
  <c r="D647" i="17"/>
  <c r="D934" i="17" s="1"/>
  <c r="D1221" i="17" s="1"/>
  <c r="D705" i="17"/>
  <c r="D992" i="17" s="1"/>
  <c r="D1279" i="17" s="1"/>
  <c r="D831" i="13"/>
  <c r="D1118" i="13" s="1"/>
  <c r="D1405" i="13" s="1"/>
  <c r="C853" i="17"/>
  <c r="C1140" i="17" s="1"/>
  <c r="C1427" i="17" s="1"/>
  <c r="E93" i="18"/>
  <c r="E128" i="18" s="1"/>
  <c r="E163" i="18" s="1"/>
  <c r="D689" i="17"/>
  <c r="D976" i="17" s="1"/>
  <c r="D1263" i="17" s="1"/>
  <c r="D780" i="13"/>
  <c r="D1067" i="13" s="1"/>
  <c r="D1354" i="13" s="1"/>
  <c r="D625" i="17"/>
  <c r="D912" i="17" s="1"/>
  <c r="D1199" i="17" s="1"/>
  <c r="D637" i="17"/>
  <c r="D924" i="17" s="1"/>
  <c r="D1211" i="17" s="1"/>
  <c r="D709" i="17"/>
  <c r="D996" i="17" s="1"/>
  <c r="D1283" i="17" s="1"/>
  <c r="D672" i="13"/>
  <c r="D959" i="13" s="1"/>
  <c r="D1246" i="13" s="1"/>
  <c r="D839" i="13"/>
  <c r="D1126" i="13" s="1"/>
  <c r="D1413" i="13" s="1"/>
  <c r="D595" i="17"/>
  <c r="D882" i="17" s="1"/>
  <c r="D1169" i="17" s="1"/>
  <c r="D854" i="17"/>
  <c r="D1141" i="17" s="1"/>
  <c r="D1428" i="17" s="1"/>
  <c r="D714" i="13"/>
  <c r="D1001" i="13" s="1"/>
  <c r="D1288" i="13" s="1"/>
  <c r="D821" i="17"/>
  <c r="D1108" i="17" s="1"/>
  <c r="D1395" i="17" s="1"/>
  <c r="D866" i="17"/>
  <c r="D1153" i="17" s="1"/>
  <c r="D1440" i="17" s="1"/>
  <c r="D656" i="17"/>
  <c r="D943" i="17" s="1"/>
  <c r="D1230" i="17" s="1"/>
  <c r="D820" i="13"/>
  <c r="D1107" i="13" s="1"/>
  <c r="D1394" i="13" s="1"/>
  <c r="D606" i="17"/>
  <c r="D893" i="17" s="1"/>
  <c r="D1180" i="17" s="1"/>
  <c r="D811" i="13"/>
  <c r="D1098" i="13" s="1"/>
  <c r="D1385" i="13" s="1"/>
  <c r="D737" i="17"/>
  <c r="D1024" i="17" s="1"/>
  <c r="D1311" i="17" s="1"/>
  <c r="D617" i="13"/>
  <c r="D904" i="13" s="1"/>
  <c r="D1191" i="13" s="1"/>
  <c r="D638" i="17"/>
  <c r="D925" i="17" s="1"/>
  <c r="D1212" i="17" s="1"/>
  <c r="D771" i="17"/>
  <c r="D1058" i="17" s="1"/>
  <c r="D1345" i="17" s="1"/>
  <c r="D719" i="13"/>
  <c r="D1006" i="13" s="1"/>
  <c r="D1293" i="13" s="1"/>
  <c r="D740" i="17"/>
  <c r="D1027" i="17" s="1"/>
  <c r="D1314" i="17" s="1"/>
  <c r="D593" i="17"/>
  <c r="D880" i="17" s="1"/>
  <c r="D1167" i="17" s="1"/>
  <c r="D766" i="13"/>
  <c r="D1053" i="13" s="1"/>
  <c r="D1340" i="13" s="1"/>
  <c r="D611" i="17"/>
  <c r="D898" i="17" s="1"/>
  <c r="D1185" i="17" s="1"/>
  <c r="D699" i="17"/>
  <c r="D986" i="17" s="1"/>
  <c r="D1273" i="17" s="1"/>
  <c r="D623" i="17"/>
  <c r="D910" i="17" s="1"/>
  <c r="D1197" i="17" s="1"/>
  <c r="D641" i="13"/>
  <c r="D928" i="13" s="1"/>
  <c r="D1215" i="13" s="1"/>
  <c r="D749" i="13"/>
  <c r="D1036" i="13" s="1"/>
  <c r="D1323" i="13" s="1"/>
  <c r="D786" i="17"/>
  <c r="D1073" i="17" s="1"/>
  <c r="D1360" i="17" s="1"/>
  <c r="D777" i="17"/>
  <c r="D1064" i="17" s="1"/>
  <c r="D1351" i="17" s="1"/>
  <c r="D628" i="13"/>
  <c r="D915" i="13" s="1"/>
  <c r="D1202" i="13" s="1"/>
  <c r="D703" i="13"/>
  <c r="D990" i="13" s="1"/>
  <c r="D1277" i="13" s="1"/>
  <c r="D653" i="17"/>
  <c r="D940" i="17" s="1"/>
  <c r="D1227" i="17" s="1"/>
  <c r="D748" i="13"/>
  <c r="D1035" i="13" s="1"/>
  <c r="D1322" i="13" s="1"/>
  <c r="D643" i="17"/>
  <c r="D930" i="17" s="1"/>
  <c r="D1217" i="17" s="1"/>
  <c r="D609" i="17"/>
  <c r="D896" i="17" s="1"/>
  <c r="D1183" i="17" s="1"/>
  <c r="D711" i="17"/>
  <c r="D998" i="17" s="1"/>
  <c r="D1285" i="17" s="1"/>
  <c r="D792" i="13"/>
  <c r="D1079" i="13" s="1"/>
  <c r="D1366" i="13" s="1"/>
  <c r="D642" i="17"/>
  <c r="D929" i="17" s="1"/>
  <c r="D1216" i="17" s="1"/>
  <c r="D737" i="13"/>
  <c r="D1024" i="13" s="1"/>
  <c r="D1311" i="13" s="1"/>
  <c r="D612" i="17"/>
  <c r="D899" i="17" s="1"/>
  <c r="D1186" i="17" s="1"/>
  <c r="D792" i="17"/>
  <c r="D1079" i="17" s="1"/>
  <c r="D1366" i="17" s="1"/>
  <c r="D751" i="17"/>
  <c r="D1038" i="17" s="1"/>
  <c r="D1325" i="17" s="1"/>
  <c r="D663" i="13"/>
  <c r="D950" i="13" s="1"/>
  <c r="D1237" i="13" s="1"/>
  <c r="D770" i="13"/>
  <c r="D1057" i="13" s="1"/>
  <c r="D1344" i="13" s="1"/>
  <c r="D729" i="13"/>
  <c r="D1016" i="13" s="1"/>
  <c r="D1303" i="13" s="1"/>
  <c r="D853" i="13"/>
  <c r="D1140" i="13" s="1"/>
  <c r="D1427" i="13" s="1"/>
  <c r="D795" i="17"/>
  <c r="D1082" i="17" s="1"/>
  <c r="D1369" i="17" s="1"/>
  <c r="D865" i="17"/>
  <c r="D1152" i="17" s="1"/>
  <c r="D1439" i="17" s="1"/>
  <c r="D814" i="13"/>
  <c r="D1101" i="13" s="1"/>
  <c r="D1388" i="13" s="1"/>
  <c r="D755" i="13"/>
  <c r="D1042" i="13" s="1"/>
  <c r="D1329" i="13" s="1"/>
  <c r="D649" i="17"/>
  <c r="D936" i="17" s="1"/>
  <c r="D1223" i="17" s="1"/>
  <c r="D724" i="13"/>
  <c r="D1011" i="13" s="1"/>
  <c r="D1298" i="13" s="1"/>
  <c r="D701" i="13"/>
  <c r="D988" i="13" s="1"/>
  <c r="D1275" i="13" s="1"/>
  <c r="D604" i="13"/>
  <c r="D891" i="13" s="1"/>
  <c r="D1178" i="13" s="1"/>
  <c r="D635" i="17"/>
  <c r="D922" i="17" s="1"/>
  <c r="D1209" i="17" s="1"/>
  <c r="D850" i="17"/>
  <c r="D1137" i="17" s="1"/>
  <c r="D1424" i="17" s="1"/>
  <c r="D747" i="13"/>
  <c r="D1034" i="13" s="1"/>
  <c r="D1321" i="13" s="1"/>
  <c r="D758" i="17"/>
  <c r="D1045" i="17" s="1"/>
  <c r="D1332" i="17" s="1"/>
  <c r="D808" i="17"/>
  <c r="D1095" i="17" s="1"/>
  <c r="D1382" i="17" s="1"/>
  <c r="D614" i="13"/>
  <c r="D901" i="13" s="1"/>
  <c r="D1188" i="13" s="1"/>
  <c r="D728" i="17"/>
  <c r="D1015" i="17" s="1"/>
  <c r="D1302" i="17" s="1"/>
  <c r="D811" i="17"/>
  <c r="D1098" i="17" s="1"/>
  <c r="D1385" i="17" s="1"/>
  <c r="D847" i="13"/>
  <c r="D1134" i="13" s="1"/>
  <c r="D1421" i="13" s="1"/>
  <c r="D625" i="13"/>
  <c r="D912" i="13" s="1"/>
  <c r="D1199" i="13" s="1"/>
  <c r="D651" i="13"/>
  <c r="D938" i="13" s="1"/>
  <c r="D1225" i="13" s="1"/>
  <c r="D841" i="17"/>
  <c r="D1128" i="17" s="1"/>
  <c r="D1415" i="17" s="1"/>
  <c r="D642" i="13"/>
  <c r="D929" i="13" s="1"/>
  <c r="D1216" i="13" s="1"/>
  <c r="D89" i="9"/>
  <c r="D124" i="9" s="1"/>
  <c r="D159" i="9" s="1"/>
  <c r="E93" i="2"/>
  <c r="D697" i="17"/>
  <c r="D984" i="17" s="1"/>
  <c r="D1271" i="17" s="1"/>
  <c r="D826" i="13"/>
  <c r="D1113" i="13" s="1"/>
  <c r="D1400" i="13" s="1"/>
  <c r="D764" i="13"/>
  <c r="D1051" i="13" s="1"/>
  <c r="D1338" i="13" s="1"/>
  <c r="D818" i="13"/>
  <c r="D1105" i="13" s="1"/>
  <c r="D1392" i="13" s="1"/>
  <c r="D637" i="13"/>
  <c r="D924" i="13" s="1"/>
  <c r="D1211" i="13" s="1"/>
  <c r="D660" i="13"/>
  <c r="D947" i="13" s="1"/>
  <c r="D1234" i="13" s="1"/>
  <c r="D779" i="13"/>
  <c r="D1066" i="13" s="1"/>
  <c r="D1353" i="13" s="1"/>
  <c r="D669" i="13"/>
  <c r="D956" i="13" s="1"/>
  <c r="D1243" i="13" s="1"/>
  <c r="D781" i="13"/>
  <c r="D1068" i="13" s="1"/>
  <c r="D1355" i="13" s="1"/>
  <c r="D824" i="13"/>
  <c r="D1111" i="13" s="1"/>
  <c r="D1398" i="13" s="1"/>
  <c r="D590" i="13"/>
  <c r="D877" i="13" s="1"/>
  <c r="D1164" i="13" s="1"/>
  <c r="D743" i="17"/>
  <c r="D1030" i="17" s="1"/>
  <c r="D1317" i="17" s="1"/>
  <c r="D839" i="17"/>
  <c r="D1126" i="17" s="1"/>
  <c r="D1413" i="17" s="1"/>
  <c r="D627" i="13"/>
  <c r="D914" i="13" s="1"/>
  <c r="D1201" i="13" s="1"/>
  <c r="D623" i="13"/>
  <c r="D910" i="13" s="1"/>
  <c r="D1197" i="13" s="1"/>
  <c r="D628" i="17"/>
  <c r="D915" i="17" s="1"/>
  <c r="D1202" i="17" s="1"/>
  <c r="D673" i="17"/>
  <c r="D960" i="17" s="1"/>
  <c r="D1247" i="17" s="1"/>
  <c r="D860" i="17"/>
  <c r="D1147" i="17" s="1"/>
  <c r="D1434" i="17" s="1"/>
  <c r="D693" i="13"/>
  <c r="D980" i="13" s="1"/>
  <c r="D1267" i="13" s="1"/>
  <c r="D738" i="17"/>
  <c r="D1025" i="17" s="1"/>
  <c r="D1312" i="17" s="1"/>
  <c r="E16" i="10"/>
  <c r="D89" i="18"/>
  <c r="D124" i="18" s="1"/>
  <c r="D159" i="18" s="1"/>
  <c r="D580" i="17" l="1"/>
  <c r="D755" i="17"/>
  <c r="D1042" i="17" s="1"/>
  <c r="D1329" i="17" s="1"/>
  <c r="D789" i="17"/>
  <c r="D1076" i="17" s="1"/>
  <c r="D1363" i="17" s="1"/>
  <c r="D695" i="17"/>
  <c r="D982" i="17" s="1"/>
  <c r="D1269" i="17" s="1"/>
  <c r="E89" i="9"/>
  <c r="E124" i="9" s="1"/>
  <c r="E159" i="9" s="1"/>
  <c r="E93" i="9"/>
  <c r="E128" i="9" s="1"/>
  <c r="E163" i="9" s="1"/>
  <c r="E90" i="9"/>
  <c r="E125" i="9" s="1"/>
  <c r="E160" i="9" s="1"/>
  <c r="E91" i="9"/>
  <c r="E126" i="9" s="1"/>
  <c r="E161" i="9" s="1"/>
  <c r="D682" i="17"/>
  <c r="D969" i="17" s="1"/>
  <c r="D1256" i="17" s="1"/>
  <c r="D757" i="17"/>
  <c r="D1044" i="17" s="1"/>
  <c r="D1331" i="17" s="1"/>
  <c r="D646" i="17"/>
  <c r="D933" i="17" s="1"/>
  <c r="D1220" i="17" s="1"/>
  <c r="D781" i="17"/>
  <c r="D1068" i="17" s="1"/>
  <c r="D1355" i="17" s="1"/>
  <c r="D723" i="17"/>
  <c r="D1010" i="17" s="1"/>
  <c r="D1297" i="17" s="1"/>
  <c r="D713" i="17"/>
  <c r="D1000" i="17" s="1"/>
  <c r="D1287" i="17" s="1"/>
  <c r="D626" i="17"/>
  <c r="D913" i="17" s="1"/>
  <c r="D1200" i="17" s="1"/>
  <c r="D782" i="17"/>
  <c r="D1069" i="17" s="1"/>
  <c r="D1356" i="17" s="1"/>
  <c r="D856" i="17"/>
  <c r="D1143" i="17" s="1"/>
  <c r="D1430" i="17" s="1"/>
  <c r="D820" i="17"/>
  <c r="D1107" i="17" s="1"/>
  <c r="D1394" i="17" s="1"/>
  <c r="D650" i="17"/>
  <c r="D937" i="17" s="1"/>
  <c r="D1224" i="17" s="1"/>
  <c r="D863" i="17"/>
  <c r="D1150" i="17" s="1"/>
  <c r="D1437" i="17" s="1"/>
  <c r="D805" i="17"/>
  <c r="D1092" i="17" s="1"/>
  <c r="D1379" i="17" s="1"/>
  <c r="D610" i="17"/>
  <c r="D897" i="17" s="1"/>
  <c r="D1184" i="17" s="1"/>
  <c r="D627" i="17"/>
  <c r="D914" i="17" s="1"/>
  <c r="D1201" i="17" s="1"/>
  <c r="D794" i="17"/>
  <c r="D1081" i="17" s="1"/>
  <c r="D1368" i="17" s="1"/>
  <c r="D731" i="17"/>
  <c r="D1018" i="17" s="1"/>
  <c r="D1305" i="17" s="1"/>
  <c r="E684" i="13"/>
  <c r="E971" i="13" s="1"/>
  <c r="E1258" i="13" s="1"/>
  <c r="E799" i="17"/>
  <c r="E1086" i="17" s="1"/>
  <c r="E1373" i="17" s="1"/>
  <c r="E702" i="17"/>
  <c r="E989" i="17" s="1"/>
  <c r="E1276" i="17" s="1"/>
  <c r="E797" i="17"/>
  <c r="E1084" i="17" s="1"/>
  <c r="E1371" i="17" s="1"/>
  <c r="D690" i="17"/>
  <c r="D977" i="17" s="1"/>
  <c r="D1264" i="17" s="1"/>
  <c r="D586" i="17"/>
  <c r="D873" i="17" s="1"/>
  <c r="D594" i="17"/>
  <c r="D881" i="17" s="1"/>
  <c r="D1168" i="17" s="1"/>
  <c r="D800" i="17"/>
  <c r="D1087" i="17" s="1"/>
  <c r="D1374" i="17" s="1"/>
  <c r="D614" i="17"/>
  <c r="D901" i="17" s="1"/>
  <c r="D1188" i="17" s="1"/>
  <c r="D837" i="17"/>
  <c r="D1124" i="17" s="1"/>
  <c r="D1411" i="17" s="1"/>
  <c r="D29" i="15"/>
  <c r="D41" i="15" s="1"/>
  <c r="D29" i="16" s="1"/>
  <c r="D1437" i="13"/>
  <c r="E597" i="17"/>
  <c r="E884" i="17" s="1"/>
  <c r="E1171" i="17" s="1"/>
  <c r="E729" i="17"/>
  <c r="E1016" i="17" s="1"/>
  <c r="E1303" i="17" s="1"/>
  <c r="E863" i="13"/>
  <c r="E1150" i="13" s="1"/>
  <c r="E703" i="13"/>
  <c r="E990" i="13" s="1"/>
  <c r="E1277" i="13" s="1"/>
  <c r="E740" i="17"/>
  <c r="E1027" i="17" s="1"/>
  <c r="E1314" i="17" s="1"/>
  <c r="E657" i="13"/>
  <c r="E944" i="13" s="1"/>
  <c r="E692" i="17"/>
  <c r="E979" i="17" s="1"/>
  <c r="E1266" i="17" s="1"/>
  <c r="E827" i="17"/>
  <c r="E1114" i="17" s="1"/>
  <c r="E1401" i="17" s="1"/>
  <c r="E823" i="13"/>
  <c r="E1110" i="13" s="1"/>
  <c r="E1397" i="13" s="1"/>
  <c r="E792" i="17"/>
  <c r="E1079" i="17" s="1"/>
  <c r="E1366" i="17" s="1"/>
  <c r="D25" i="15"/>
  <c r="D37" i="15" s="1"/>
  <c r="D25" i="16" s="1"/>
  <c r="D1425" i="13"/>
  <c r="D39" i="10"/>
  <c r="D64" i="10" s="1"/>
  <c r="D39" i="12" s="1"/>
  <c r="D154" i="9"/>
  <c r="E687" i="13"/>
  <c r="E974" i="13" s="1"/>
  <c r="E1261" i="13" s="1"/>
  <c r="E690" i="17"/>
  <c r="E977" i="17" s="1"/>
  <c r="E1264" i="17" s="1"/>
  <c r="E813" i="13"/>
  <c r="E1100" i="13" s="1"/>
  <c r="E1387" i="13" s="1"/>
  <c r="E836" i="17"/>
  <c r="E1123" i="17" s="1"/>
  <c r="E1410" i="17" s="1"/>
  <c r="E739" i="17"/>
  <c r="E1026" i="17" s="1"/>
  <c r="E1313" i="17" s="1"/>
  <c r="E607" i="17"/>
  <c r="E894" i="17" s="1"/>
  <c r="E1181" i="17" s="1"/>
  <c r="E688" i="17"/>
  <c r="E975" i="17" s="1"/>
  <c r="E1262" i="17" s="1"/>
  <c r="E740" i="13"/>
  <c r="E1027" i="13" s="1"/>
  <c r="E1314" i="13" s="1"/>
  <c r="E804" i="17"/>
  <c r="E1091" i="17" s="1"/>
  <c r="E1378" i="17" s="1"/>
  <c r="E781" i="17"/>
  <c r="E1068" i="17" s="1"/>
  <c r="E1355" i="17" s="1"/>
  <c r="E596" i="13"/>
  <c r="E883" i="13" s="1"/>
  <c r="E1170" i="13" s="1"/>
  <c r="E641" i="13"/>
  <c r="E928" i="13" s="1"/>
  <c r="E1215" i="13" s="1"/>
  <c r="E596" i="17"/>
  <c r="E883" i="17" s="1"/>
  <c r="E1170" i="17" s="1"/>
  <c r="E646" i="17"/>
  <c r="E933" i="17" s="1"/>
  <c r="E1220" i="17" s="1"/>
  <c r="E628" i="13"/>
  <c r="E915" i="13" s="1"/>
  <c r="E1202" i="13" s="1"/>
  <c r="E681" i="13"/>
  <c r="E968" i="13" s="1"/>
  <c r="E1255" i="13" s="1"/>
  <c r="E807" i="17"/>
  <c r="E1094" i="17" s="1"/>
  <c r="E1381" i="17" s="1"/>
  <c r="E757" i="13"/>
  <c r="E1044" i="13" s="1"/>
  <c r="E1331" i="13" s="1"/>
  <c r="E853" i="17"/>
  <c r="E1140" i="17" s="1"/>
  <c r="E1427" i="17" s="1"/>
  <c r="E713" i="13"/>
  <c r="E1000" i="13" s="1"/>
  <c r="E1287" i="13" s="1"/>
  <c r="E619" i="13"/>
  <c r="E906" i="13" s="1"/>
  <c r="E1193" i="13" s="1"/>
  <c r="E624" i="17"/>
  <c r="E911" i="17" s="1"/>
  <c r="E1198" i="17" s="1"/>
  <c r="E847" i="17"/>
  <c r="E1134" i="17" s="1"/>
  <c r="E1421" i="17" s="1"/>
  <c r="E698" i="13"/>
  <c r="E985" i="13" s="1"/>
  <c r="E1272" i="13" s="1"/>
  <c r="E746" i="13"/>
  <c r="E1033" i="13" s="1"/>
  <c r="E1320" i="13" s="1"/>
  <c r="E742" i="13"/>
  <c r="E1029" i="13" s="1"/>
  <c r="E1316" i="13" s="1"/>
  <c r="E757" i="17"/>
  <c r="E1044" i="17" s="1"/>
  <c r="E1331" i="17" s="1"/>
  <c r="E773" i="13"/>
  <c r="E1060" i="13" s="1"/>
  <c r="E1347" i="13" s="1"/>
  <c r="E764" i="17"/>
  <c r="E1051" i="17" s="1"/>
  <c r="E1338" i="17" s="1"/>
  <c r="E866" i="17"/>
  <c r="E1153" i="17" s="1"/>
  <c r="E1440" i="17" s="1"/>
  <c r="E686" i="17"/>
  <c r="E973" i="17" s="1"/>
  <c r="E1260" i="17" s="1"/>
  <c r="E605" i="17"/>
  <c r="E892" i="17" s="1"/>
  <c r="E1179" i="17" s="1"/>
  <c r="E789" i="17"/>
  <c r="E1076" i="17" s="1"/>
  <c r="E1363" i="17" s="1"/>
  <c r="E623" i="17"/>
  <c r="E910" i="17" s="1"/>
  <c r="E1197" i="17" s="1"/>
  <c r="E787" i="17"/>
  <c r="E1074" i="17" s="1"/>
  <c r="E1361" i="17" s="1"/>
  <c r="E676" i="17"/>
  <c r="E963" i="17" s="1"/>
  <c r="E1250" i="17" s="1"/>
  <c r="E635" i="17"/>
  <c r="E922" i="17" s="1"/>
  <c r="E1209" i="17" s="1"/>
  <c r="E711" i="13"/>
  <c r="E998" i="13" s="1"/>
  <c r="E1285" i="13" s="1"/>
  <c r="E656" i="13"/>
  <c r="E943" i="13" s="1"/>
  <c r="E1230" i="13" s="1"/>
  <c r="E671" i="17"/>
  <c r="E958" i="17" s="1"/>
  <c r="E1245" i="17" s="1"/>
  <c r="E812" i="13"/>
  <c r="E1099" i="13" s="1"/>
  <c r="E1386" i="13" s="1"/>
  <c r="E831" i="13"/>
  <c r="E1118" i="13" s="1"/>
  <c r="E1405" i="13" s="1"/>
  <c r="E698" i="17"/>
  <c r="E985" i="17" s="1"/>
  <c r="E1272" i="17" s="1"/>
  <c r="E776" i="13"/>
  <c r="E1063" i="13" s="1"/>
  <c r="E1350" i="13" s="1"/>
  <c r="E765" i="13"/>
  <c r="E1052" i="13" s="1"/>
  <c r="E1339" i="13" s="1"/>
  <c r="E801" i="13"/>
  <c r="E1088" i="13" s="1"/>
  <c r="E1375" i="13" s="1"/>
  <c r="E805" i="13"/>
  <c r="E1092" i="13" s="1"/>
  <c r="E1379" i="13" s="1"/>
  <c r="E591" i="13"/>
  <c r="E878" i="13" s="1"/>
  <c r="E1165" i="13" s="1"/>
  <c r="E631" i="17"/>
  <c r="E918" i="17" s="1"/>
  <c r="E1205" i="17" s="1"/>
  <c r="E704" i="13"/>
  <c r="E991" i="13" s="1"/>
  <c r="E1278" i="13" s="1"/>
  <c r="E839" i="17"/>
  <c r="E1126" i="17" s="1"/>
  <c r="E1413" i="17" s="1"/>
  <c r="E694" i="17"/>
  <c r="E981" i="17" s="1"/>
  <c r="E1268" i="17" s="1"/>
  <c r="E675" i="13"/>
  <c r="E962" i="13" s="1"/>
  <c r="E1249" i="13" s="1"/>
  <c r="E784" i="17"/>
  <c r="E1071" i="17" s="1"/>
  <c r="E1358" i="17" s="1"/>
  <c r="E620" i="13"/>
  <c r="E907" i="13" s="1"/>
  <c r="E1194" i="13" s="1"/>
  <c r="E676" i="13"/>
  <c r="E963" i="13" s="1"/>
  <c r="E1250" i="13" s="1"/>
  <c r="E635" i="13"/>
  <c r="E922" i="13" s="1"/>
  <c r="E1209" i="13" s="1"/>
  <c r="E609" i="17"/>
  <c r="E896" i="17" s="1"/>
  <c r="E1183" i="17" s="1"/>
  <c r="E651" i="13"/>
  <c r="E938" i="13" s="1"/>
  <c r="E1225" i="13" s="1"/>
  <c r="E737" i="17"/>
  <c r="E1024" i="17" s="1"/>
  <c r="E1311" i="17" s="1"/>
  <c r="E599" i="17"/>
  <c r="E886" i="17" s="1"/>
  <c r="E1173" i="17" s="1"/>
  <c r="E607" i="13"/>
  <c r="E894" i="13" s="1"/>
  <c r="E1181" i="13" s="1"/>
  <c r="E642" i="13"/>
  <c r="E929" i="13" s="1"/>
  <c r="E1216" i="13" s="1"/>
  <c r="E762" i="13"/>
  <c r="E1049" i="13" s="1"/>
  <c r="E1336" i="13" s="1"/>
  <c r="E612" i="17"/>
  <c r="E899" i="17" s="1"/>
  <c r="E1186" i="17" s="1"/>
  <c r="E589" i="13"/>
  <c r="E876" i="13" s="1"/>
  <c r="E1163" i="13" s="1"/>
  <c r="E612" i="13"/>
  <c r="E899" i="13" s="1"/>
  <c r="E1186" i="13" s="1"/>
  <c r="E808" i="17"/>
  <c r="E1095" i="17" s="1"/>
  <c r="E1382" i="17" s="1"/>
  <c r="E809" i="17"/>
  <c r="E1096" i="17" s="1"/>
  <c r="E1383" i="17" s="1"/>
  <c r="E765" i="17"/>
  <c r="E1052" i="17" s="1"/>
  <c r="E1339" i="17" s="1"/>
  <c r="D721" i="17"/>
  <c r="D1008" i="17" s="1"/>
  <c r="D1295" i="17" s="1"/>
  <c r="D835" i="17"/>
  <c r="D1122" i="17" s="1"/>
  <c r="D1409" i="17" s="1"/>
  <c r="D774" i="17"/>
  <c r="D1061" i="17" s="1"/>
  <c r="D1348" i="17" s="1"/>
  <c r="D693" i="17"/>
  <c r="D980" i="17" s="1"/>
  <c r="D1267" i="17" s="1"/>
  <c r="D801" i="17"/>
  <c r="D1088" i="17" s="1"/>
  <c r="D1375" i="17" s="1"/>
  <c r="D715" i="17"/>
  <c r="D1002" i="17" s="1"/>
  <c r="D1289" i="17" s="1"/>
  <c r="D658" i="17"/>
  <c r="D945" i="17" s="1"/>
  <c r="D1232" i="17" s="1"/>
  <c r="E647" i="13"/>
  <c r="E934" i="13" s="1"/>
  <c r="E1221" i="13" s="1"/>
  <c r="E819" i="13"/>
  <c r="E1106" i="13" s="1"/>
  <c r="E1393" i="13" s="1"/>
  <c r="E672" i="17"/>
  <c r="E959" i="17" s="1"/>
  <c r="E1246" i="17" s="1"/>
  <c r="E838" i="17"/>
  <c r="E1125" i="17" s="1"/>
  <c r="E1412" i="17" s="1"/>
  <c r="E588" i="17"/>
  <c r="E875" i="17" s="1"/>
  <c r="E1162" i="17" s="1"/>
  <c r="E654" i="17"/>
  <c r="E941" i="17" s="1"/>
  <c r="E1228" i="17" s="1"/>
  <c r="E788" i="17"/>
  <c r="E1075" i="17" s="1"/>
  <c r="E1362" i="17" s="1"/>
  <c r="E626" i="13"/>
  <c r="E913" i="13" s="1"/>
  <c r="E1200" i="13" s="1"/>
  <c r="E790" i="13"/>
  <c r="E1077" i="13" s="1"/>
  <c r="E1364" i="13" s="1"/>
  <c r="D26" i="15"/>
  <c r="D38" i="15" s="1"/>
  <c r="D26" i="16" s="1"/>
  <c r="D1433" i="13"/>
  <c r="D867" i="13"/>
  <c r="D868" i="13" s="1"/>
  <c r="D873" i="13"/>
  <c r="C56" i="12"/>
  <c r="C65" i="12"/>
  <c r="C66" i="12"/>
  <c r="C78" i="12"/>
  <c r="C75" i="12"/>
  <c r="C63" i="12"/>
  <c r="C76" i="12"/>
  <c r="C70" i="12"/>
  <c r="C72" i="12"/>
  <c r="C80" i="12"/>
  <c r="C32" i="20" s="1"/>
  <c r="C74" i="12"/>
  <c r="C79" i="12"/>
  <c r="C77" i="12"/>
  <c r="C73" i="12"/>
  <c r="C62" i="12"/>
  <c r="C71" i="12"/>
  <c r="C69" i="12"/>
  <c r="C64" i="12"/>
  <c r="C67" i="12"/>
  <c r="C68" i="12"/>
  <c r="E854" i="17"/>
  <c r="E1141" i="17" s="1"/>
  <c r="E1428" i="17" s="1"/>
  <c r="E811" i="13"/>
  <c r="E1098" i="13" s="1"/>
  <c r="E1385" i="13" s="1"/>
  <c r="E678" i="17"/>
  <c r="E965" i="17" s="1"/>
  <c r="E1252" i="17" s="1"/>
  <c r="E853" i="13"/>
  <c r="E1140" i="13" s="1"/>
  <c r="E1427" i="13" s="1"/>
  <c r="E744" i="13"/>
  <c r="E1031" i="13" s="1"/>
  <c r="E1318" i="13" s="1"/>
  <c r="E651" i="17"/>
  <c r="E938" i="17" s="1"/>
  <c r="E1225" i="17" s="1"/>
  <c r="E672" i="13"/>
  <c r="E959" i="13" s="1"/>
  <c r="E1246" i="13" s="1"/>
  <c r="E655" i="17"/>
  <c r="E942" i="17" s="1"/>
  <c r="E1229" i="17" s="1"/>
  <c r="E797" i="13"/>
  <c r="E1084" i="13" s="1"/>
  <c r="E1371" i="13" s="1"/>
  <c r="E791" i="17"/>
  <c r="E1078" i="17" s="1"/>
  <c r="E1365" i="17" s="1"/>
  <c r="E802" i="17"/>
  <c r="E1089" i="17" s="1"/>
  <c r="E1376" i="17" s="1"/>
  <c r="E749" i="13"/>
  <c r="E1036" i="13" s="1"/>
  <c r="E1323" i="13" s="1"/>
  <c r="E803" i="13"/>
  <c r="E1090" i="13" s="1"/>
  <c r="E1377" i="13" s="1"/>
  <c r="E598" i="13"/>
  <c r="E885" i="13" s="1"/>
  <c r="E1172" i="13" s="1"/>
  <c r="E683" i="13"/>
  <c r="E970" i="13" s="1"/>
  <c r="E1257" i="13" s="1"/>
  <c r="E834" i="13"/>
  <c r="E1121" i="13" s="1"/>
  <c r="E1408" i="13" s="1"/>
  <c r="E714" i="17"/>
  <c r="E1001" i="17" s="1"/>
  <c r="E1288" i="17" s="1"/>
  <c r="E750" i="17"/>
  <c r="E1037" i="17" s="1"/>
  <c r="E1324" i="17" s="1"/>
  <c r="E789" i="13"/>
  <c r="E1076" i="13" s="1"/>
  <c r="E1363" i="13" s="1"/>
  <c r="E595" i="13"/>
  <c r="E882" i="13" s="1"/>
  <c r="E1169" i="13" s="1"/>
  <c r="E712" i="13"/>
  <c r="E999" i="13" s="1"/>
  <c r="E1286" i="13" s="1"/>
  <c r="E597" i="13"/>
  <c r="E884" i="13" s="1"/>
  <c r="E1171" i="13" s="1"/>
  <c r="E664" i="13"/>
  <c r="E951" i="13" s="1"/>
  <c r="E1238" i="13" s="1"/>
  <c r="E756" i="13"/>
  <c r="E1043" i="13" s="1"/>
  <c r="E1330" i="13" s="1"/>
  <c r="E809" i="13"/>
  <c r="E1096" i="13" s="1"/>
  <c r="E1383" i="13" s="1"/>
  <c r="E772" i="17"/>
  <c r="E1059" i="17" s="1"/>
  <c r="E1346" i="17" s="1"/>
  <c r="E671" i="13"/>
  <c r="E958" i="13" s="1"/>
  <c r="E1245" i="13" s="1"/>
  <c r="E653" i="13"/>
  <c r="E940" i="13" s="1"/>
  <c r="E1227" i="13" s="1"/>
  <c r="E666" i="17"/>
  <c r="E953" i="17" s="1"/>
  <c r="E1240" i="17" s="1"/>
  <c r="E706" i="13"/>
  <c r="E993" i="13" s="1"/>
  <c r="E1280" i="13" s="1"/>
  <c r="E658" i="13"/>
  <c r="E945" i="13" s="1"/>
  <c r="E1232" i="13" s="1"/>
  <c r="E719" i="17"/>
  <c r="E1006" i="17" s="1"/>
  <c r="E1293" i="17" s="1"/>
  <c r="E591" i="17"/>
  <c r="E878" i="17" s="1"/>
  <c r="E1165" i="17" s="1"/>
  <c r="E593" i="17"/>
  <c r="E880" i="17" s="1"/>
  <c r="E1167" i="17" s="1"/>
  <c r="E667" i="13"/>
  <c r="E954" i="13" s="1"/>
  <c r="E1241" i="13" s="1"/>
  <c r="E633" i="17"/>
  <c r="E920" i="17" s="1"/>
  <c r="E1207" i="17" s="1"/>
  <c r="E730" i="17"/>
  <c r="E1017" i="17" s="1"/>
  <c r="E1304" i="17" s="1"/>
  <c r="E829" i="17"/>
  <c r="E1116" i="17" s="1"/>
  <c r="E1403" i="17" s="1"/>
  <c r="E790" i="17"/>
  <c r="E1077" i="17" s="1"/>
  <c r="E1364" i="17" s="1"/>
  <c r="E601" i="17"/>
  <c r="E888" i="17" s="1"/>
  <c r="E1175" i="17" s="1"/>
  <c r="E621" i="17"/>
  <c r="E908" i="17" s="1"/>
  <c r="E1195" i="17" s="1"/>
  <c r="E787" i="13"/>
  <c r="E1074" i="13" s="1"/>
  <c r="E1361" i="13" s="1"/>
  <c r="E806" i="17"/>
  <c r="E1093" i="17" s="1"/>
  <c r="E1380" i="17" s="1"/>
  <c r="E701" i="13"/>
  <c r="E988" i="13" s="1"/>
  <c r="E1275" i="13" s="1"/>
  <c r="E690" i="13"/>
  <c r="E977" i="13" s="1"/>
  <c r="E1264" i="13" s="1"/>
  <c r="E842" i="17"/>
  <c r="E1129" i="17" s="1"/>
  <c r="E1416" i="17" s="1"/>
  <c r="E760" i="13"/>
  <c r="E1047" i="13" s="1"/>
  <c r="E1334" i="13" s="1"/>
  <c r="E770" i="13"/>
  <c r="E1057" i="13" s="1"/>
  <c r="E1344" i="13" s="1"/>
  <c r="E745" i="17"/>
  <c r="E1032" i="17" s="1"/>
  <c r="E1319" i="17" s="1"/>
  <c r="E711" i="17"/>
  <c r="E998" i="17" s="1"/>
  <c r="E1285" i="17" s="1"/>
  <c r="E670" i="17"/>
  <c r="E957" i="17" s="1"/>
  <c r="E1244" i="17" s="1"/>
  <c r="E604" i="13"/>
  <c r="E891" i="13" s="1"/>
  <c r="E1178" i="13" s="1"/>
  <c r="E810" i="13"/>
  <c r="E1097" i="13" s="1"/>
  <c r="E1384" i="13" s="1"/>
  <c r="E830" i="17"/>
  <c r="E1117" i="17" s="1"/>
  <c r="E1404" i="17" s="1"/>
  <c r="E749" i="17"/>
  <c r="E1036" i="17" s="1"/>
  <c r="E1323" i="17" s="1"/>
  <c r="E718" i="13"/>
  <c r="E1005" i="13" s="1"/>
  <c r="E1292" i="13" s="1"/>
  <c r="E697" i="13"/>
  <c r="E984" i="13" s="1"/>
  <c r="E1271" i="13" s="1"/>
  <c r="E752" i="13"/>
  <c r="E1039" i="13" s="1"/>
  <c r="E1326" i="13" s="1"/>
  <c r="E822" i="17"/>
  <c r="E1109" i="17" s="1"/>
  <c r="E1396" i="17" s="1"/>
  <c r="E719" i="13"/>
  <c r="E1006" i="13" s="1"/>
  <c r="E1293" i="13" s="1"/>
  <c r="E759" i="17"/>
  <c r="E1046" i="17" s="1"/>
  <c r="E1333" i="17" s="1"/>
  <c r="E619" i="17"/>
  <c r="E906" i="17" s="1"/>
  <c r="E1193" i="17" s="1"/>
  <c r="E728" i="13"/>
  <c r="E1015" i="13" s="1"/>
  <c r="E1302" i="13" s="1"/>
  <c r="E625" i="17"/>
  <c r="E912" i="17" s="1"/>
  <c r="E1199" i="17" s="1"/>
  <c r="E793" i="17"/>
  <c r="E1080" i="17" s="1"/>
  <c r="E1367" i="17" s="1"/>
  <c r="E610" i="13"/>
  <c r="E897" i="13" s="1"/>
  <c r="E1184" i="13" s="1"/>
  <c r="E605" i="13"/>
  <c r="E892" i="13" s="1"/>
  <c r="E1179" i="13" s="1"/>
  <c r="E825" i="13"/>
  <c r="E1112" i="13" s="1"/>
  <c r="E1399" i="13" s="1"/>
  <c r="E657" i="17"/>
  <c r="E944" i="17" s="1"/>
  <c r="E1231" i="17" s="1"/>
  <c r="E687" i="17"/>
  <c r="E974" i="17" s="1"/>
  <c r="E1261" i="17" s="1"/>
  <c r="D783" i="17"/>
  <c r="D1070" i="17" s="1"/>
  <c r="D1357" i="17" s="1"/>
  <c r="D639" i="17"/>
  <c r="D926" i="17" s="1"/>
  <c r="D1213" i="17" s="1"/>
  <c r="D832" i="17"/>
  <c r="D1119" i="17" s="1"/>
  <c r="D1406" i="17" s="1"/>
  <c r="D677" i="17"/>
  <c r="D964" i="17" s="1"/>
  <c r="D1251" i="17" s="1"/>
  <c r="D847" i="17"/>
  <c r="D1134" i="17" s="1"/>
  <c r="D1421" i="17" s="1"/>
  <c r="D760" i="17"/>
  <c r="D1047" i="17" s="1"/>
  <c r="D1334" i="17" s="1"/>
  <c r="D817" i="17"/>
  <c r="D1104" i="17" s="1"/>
  <c r="D1391" i="17" s="1"/>
  <c r="E817" i="13"/>
  <c r="E1104" i="13" s="1"/>
  <c r="E1391" i="13" s="1"/>
  <c r="E659" i="13"/>
  <c r="E946" i="13" s="1"/>
  <c r="E1233" i="13" s="1"/>
  <c r="E643" i="13"/>
  <c r="E930" i="13" s="1"/>
  <c r="E1217" i="13" s="1"/>
  <c r="E813" i="17"/>
  <c r="E1100" i="17" s="1"/>
  <c r="E1387" i="17" s="1"/>
  <c r="E864" i="13"/>
  <c r="E1151" i="13" s="1"/>
  <c r="E1438" i="13" s="1"/>
  <c r="E818" i="17"/>
  <c r="E1105" i="17" s="1"/>
  <c r="E1392" i="17" s="1"/>
  <c r="E754" i="13"/>
  <c r="E1041" i="13" s="1"/>
  <c r="E1328" i="13" s="1"/>
  <c r="E810" i="17"/>
  <c r="E1097" i="17" s="1"/>
  <c r="E1384" i="17" s="1"/>
  <c r="E769" i="13"/>
  <c r="E1056" i="13" s="1"/>
  <c r="E1343" i="13" s="1"/>
  <c r="D117" i="18"/>
  <c r="D111" i="18"/>
  <c r="D42" i="9"/>
  <c r="C24" i="16"/>
  <c r="C42" i="15"/>
  <c r="C43" i="15"/>
  <c r="E721" i="17"/>
  <c r="E1008" i="17" s="1"/>
  <c r="E1295" i="17" s="1"/>
  <c r="E720" i="17"/>
  <c r="E1007" i="17" s="1"/>
  <c r="E1294" i="17" s="1"/>
  <c r="E834" i="17"/>
  <c r="E1121" i="17" s="1"/>
  <c r="E1408" i="17" s="1"/>
  <c r="E611" i="13"/>
  <c r="E898" i="13" s="1"/>
  <c r="E1185" i="13" s="1"/>
  <c r="E660" i="13"/>
  <c r="E947" i="13" s="1"/>
  <c r="E1234" i="13" s="1"/>
  <c r="E857" i="17"/>
  <c r="E1144" i="17" s="1"/>
  <c r="E1431" i="17" s="1"/>
  <c r="E811" i="17"/>
  <c r="E1098" i="17" s="1"/>
  <c r="E1385" i="17" s="1"/>
  <c r="E800" i="13"/>
  <c r="E1087" i="13" s="1"/>
  <c r="E1374" i="13" s="1"/>
  <c r="E794" i="17"/>
  <c r="E1081" i="17" s="1"/>
  <c r="E1368" i="17" s="1"/>
  <c r="E835" i="13"/>
  <c r="E1122" i="13" s="1"/>
  <c r="E1409" i="13" s="1"/>
  <c r="E639" i="17"/>
  <c r="E926" i="17" s="1"/>
  <c r="E1213" i="17" s="1"/>
  <c r="E590" i="13"/>
  <c r="E877" i="13" s="1"/>
  <c r="E1164" i="13" s="1"/>
  <c r="E620" i="17"/>
  <c r="E907" i="17" s="1"/>
  <c r="E1194" i="17" s="1"/>
  <c r="E606" i="13"/>
  <c r="E893" i="13" s="1"/>
  <c r="E1180" i="13" s="1"/>
  <c r="E679" i="17"/>
  <c r="E966" i="17" s="1"/>
  <c r="E1253" i="17" s="1"/>
  <c r="E746" i="17"/>
  <c r="E1033" i="17" s="1"/>
  <c r="E1320" i="17" s="1"/>
  <c r="E593" i="13"/>
  <c r="E880" i="13" s="1"/>
  <c r="E1167" i="13" s="1"/>
  <c r="E632" i="17"/>
  <c r="E919" i="17" s="1"/>
  <c r="E1206" i="17" s="1"/>
  <c r="E730" i="13"/>
  <c r="E1017" i="13" s="1"/>
  <c r="E1304" i="13" s="1"/>
  <c r="E713" i="17"/>
  <c r="E1000" i="17" s="1"/>
  <c r="E1287" i="17" s="1"/>
  <c r="E705" i="13"/>
  <c r="E992" i="13" s="1"/>
  <c r="E1279" i="13" s="1"/>
  <c r="E782" i="17"/>
  <c r="E1069" i="17" s="1"/>
  <c r="E1356" i="17" s="1"/>
  <c r="E863" i="17"/>
  <c r="E1150" i="17" s="1"/>
  <c r="E1437" i="17" s="1"/>
  <c r="E663" i="13"/>
  <c r="E950" i="13" s="1"/>
  <c r="E1237" i="13" s="1"/>
  <c r="E622" i="13"/>
  <c r="E909" i="13" s="1"/>
  <c r="E1196" i="13" s="1"/>
  <c r="E723" i="17"/>
  <c r="E1010" i="17" s="1"/>
  <c r="E1297" i="17" s="1"/>
  <c r="E763" i="17"/>
  <c r="E1050" i="17" s="1"/>
  <c r="E1337" i="17" s="1"/>
  <c r="E627" i="13"/>
  <c r="E914" i="13" s="1"/>
  <c r="E1201" i="13" s="1"/>
  <c r="E755" i="13"/>
  <c r="E1042" i="13" s="1"/>
  <c r="E1329" i="13" s="1"/>
  <c r="E741" i="13"/>
  <c r="E1028" i="13" s="1"/>
  <c r="E1315" i="13" s="1"/>
  <c r="E814" i="13"/>
  <c r="E1101" i="13" s="1"/>
  <c r="E1388" i="13" s="1"/>
  <c r="E828" i="17"/>
  <c r="E1115" i="17" s="1"/>
  <c r="E1402" i="17" s="1"/>
  <c r="E862" i="13"/>
  <c r="E1149" i="13" s="1"/>
  <c r="E1436" i="13" s="1"/>
  <c r="E677" i="13"/>
  <c r="E964" i="13" s="1"/>
  <c r="E1251" i="13" s="1"/>
  <c r="E590" i="17"/>
  <c r="E877" i="17" s="1"/>
  <c r="E1164" i="17" s="1"/>
  <c r="E656" i="17"/>
  <c r="E943" i="17" s="1"/>
  <c r="E1230" i="17" s="1"/>
  <c r="E773" i="17"/>
  <c r="E1060" i="17" s="1"/>
  <c r="E1347" i="17" s="1"/>
  <c r="E655" i="13"/>
  <c r="E942" i="13" s="1"/>
  <c r="E1229" i="13" s="1"/>
  <c r="E706" i="17"/>
  <c r="E993" i="17" s="1"/>
  <c r="E1280" i="17" s="1"/>
  <c r="E673" i="13"/>
  <c r="E960" i="13" s="1"/>
  <c r="E1247" i="13" s="1"/>
  <c r="E645" i="13"/>
  <c r="E932" i="13" s="1"/>
  <c r="E1219" i="13" s="1"/>
  <c r="E795" i="17"/>
  <c r="E1082" i="17" s="1"/>
  <c r="E1369" i="17" s="1"/>
  <c r="E682" i="17"/>
  <c r="E969" i="17" s="1"/>
  <c r="E1256" i="17" s="1"/>
  <c r="E793" i="13"/>
  <c r="E1080" i="13" s="1"/>
  <c r="E1367" i="13" s="1"/>
  <c r="E745" i="13"/>
  <c r="E1032" i="13" s="1"/>
  <c r="E1319" i="13" s="1"/>
  <c r="E684" i="17"/>
  <c r="E971" i="17" s="1"/>
  <c r="E1258" i="17" s="1"/>
  <c r="E727" i="17"/>
  <c r="E1014" i="17" s="1"/>
  <c r="E1301" i="17" s="1"/>
  <c r="E808" i="13"/>
  <c r="E1095" i="13" s="1"/>
  <c r="E1382" i="13" s="1"/>
  <c r="E638" i="13"/>
  <c r="E925" i="13" s="1"/>
  <c r="E1212" i="13" s="1"/>
  <c r="E731" i="13"/>
  <c r="E1018" i="13" s="1"/>
  <c r="E1305" i="13" s="1"/>
  <c r="E636" i="17"/>
  <c r="E923" i="17" s="1"/>
  <c r="E1210" i="17" s="1"/>
  <c r="E614" i="17"/>
  <c r="E901" i="17" s="1"/>
  <c r="E1188" i="17" s="1"/>
  <c r="E843" i="13"/>
  <c r="E1130" i="13" s="1"/>
  <c r="E1417" i="13" s="1"/>
  <c r="E660" i="17"/>
  <c r="E947" i="17" s="1"/>
  <c r="E1234" i="17" s="1"/>
  <c r="E623" i="13"/>
  <c r="E910" i="13" s="1"/>
  <c r="E1197" i="13" s="1"/>
  <c r="E821" i="17"/>
  <c r="E1108" i="17" s="1"/>
  <c r="E1395" i="17" s="1"/>
  <c r="E634" i="13"/>
  <c r="E921" i="13" s="1"/>
  <c r="E1208" i="13" s="1"/>
  <c r="E818" i="13"/>
  <c r="E1105" i="13" s="1"/>
  <c r="E1392" i="13" s="1"/>
  <c r="E592" i="13"/>
  <c r="E879" i="13" s="1"/>
  <c r="E1166" i="13" s="1"/>
  <c r="E606" i="17"/>
  <c r="E893" i="17" s="1"/>
  <c r="E1180" i="17" s="1"/>
  <c r="E776" i="17"/>
  <c r="E1063" i="17" s="1"/>
  <c r="E1350" i="17" s="1"/>
  <c r="E786" i="13"/>
  <c r="E1073" i="13" s="1"/>
  <c r="E1360" i="13" s="1"/>
  <c r="E592" i="17"/>
  <c r="E879" i="17" s="1"/>
  <c r="E1166" i="17" s="1"/>
  <c r="E835" i="17"/>
  <c r="E1122" i="17" s="1"/>
  <c r="E1409" i="17" s="1"/>
  <c r="E851" i="13"/>
  <c r="E1138" i="13" s="1"/>
  <c r="E865" i="17"/>
  <c r="E1152" i="17" s="1"/>
  <c r="E1439" i="17" s="1"/>
  <c r="E750" i="13"/>
  <c r="E1037" i="13" s="1"/>
  <c r="E1324" i="13" s="1"/>
  <c r="E580" i="17"/>
  <c r="E586" i="17"/>
  <c r="E799" i="13"/>
  <c r="E1086" i="13" s="1"/>
  <c r="E1373" i="13" s="1"/>
  <c r="E662" i="13"/>
  <c r="E949" i="13" s="1"/>
  <c r="E1236" i="13" s="1"/>
  <c r="E829" i="13"/>
  <c r="E1116" i="13" s="1"/>
  <c r="E1403" i="13" s="1"/>
  <c r="D622" i="17"/>
  <c r="D909" i="17" s="1"/>
  <c r="D1196" i="17" s="1"/>
  <c r="D608" i="17"/>
  <c r="D895" i="17" s="1"/>
  <c r="D1182" i="17" s="1"/>
  <c r="E786" i="17"/>
  <c r="E1073" i="17" s="1"/>
  <c r="E1360" i="17" s="1"/>
  <c r="E855" i="17"/>
  <c r="E1142" i="17" s="1"/>
  <c r="E1429" i="17" s="1"/>
  <c r="E858" i="13"/>
  <c r="E1145" i="13" s="1"/>
  <c r="E696" i="13"/>
  <c r="E983" i="13" s="1"/>
  <c r="E1270" i="13" s="1"/>
  <c r="E587" i="17"/>
  <c r="E874" i="17" s="1"/>
  <c r="E1161" i="17" s="1"/>
  <c r="E615" i="17"/>
  <c r="E902" i="17" s="1"/>
  <c r="E1189" i="17" s="1"/>
  <c r="E852" i="13"/>
  <c r="E1139" i="13" s="1"/>
  <c r="E1426" i="13" s="1"/>
  <c r="E828" i="13"/>
  <c r="E1115" i="13" s="1"/>
  <c r="E1402" i="13" s="1"/>
  <c r="E638" i="17"/>
  <c r="E925" i="17" s="1"/>
  <c r="E1212" i="17" s="1"/>
  <c r="E700" i="13"/>
  <c r="E987" i="13" s="1"/>
  <c r="E1274" i="13" s="1"/>
  <c r="D42" i="10"/>
  <c r="D67" i="10" s="1"/>
  <c r="D42" i="12" s="1"/>
  <c r="D55" i="10"/>
  <c r="D117" i="9"/>
  <c r="D146" i="9" s="1"/>
  <c r="D181" i="9" s="1"/>
  <c r="D56" i="10" s="1"/>
  <c r="D111" i="9"/>
  <c r="C867" i="17"/>
  <c r="C873" i="17"/>
  <c r="E587" i="13"/>
  <c r="E874" i="13" s="1"/>
  <c r="E1161" i="13" s="1"/>
  <c r="E801" i="17"/>
  <c r="E1088" i="17" s="1"/>
  <c r="E1375" i="17" s="1"/>
  <c r="E647" i="17"/>
  <c r="E934" i="17" s="1"/>
  <c r="E1221" i="17" s="1"/>
  <c r="E781" i="13"/>
  <c r="E1068" i="13" s="1"/>
  <c r="E1355" i="13" s="1"/>
  <c r="E747" i="17"/>
  <c r="E1034" i="17" s="1"/>
  <c r="E1321" i="17" s="1"/>
  <c r="E848" i="17"/>
  <c r="E1135" i="17" s="1"/>
  <c r="E1422" i="17" s="1"/>
  <c r="E812" i="17"/>
  <c r="E1099" i="17" s="1"/>
  <c r="E1386" i="17" s="1"/>
  <c r="E630" i="17"/>
  <c r="E917" i="17" s="1"/>
  <c r="E1204" i="17" s="1"/>
  <c r="E715" i="17"/>
  <c r="E1002" i="17" s="1"/>
  <c r="E1289" i="17" s="1"/>
  <c r="E678" i="13"/>
  <c r="E965" i="13" s="1"/>
  <c r="E1252" i="13" s="1"/>
  <c r="E854" i="13"/>
  <c r="E1141" i="13" s="1"/>
  <c r="E1428" i="13" s="1"/>
  <c r="E679" i="13"/>
  <c r="E966" i="13" s="1"/>
  <c r="E1253" i="13" s="1"/>
  <c r="E803" i="17"/>
  <c r="E1090" i="17" s="1"/>
  <c r="E1377" i="17" s="1"/>
  <c r="E670" i="13"/>
  <c r="E957" i="13" s="1"/>
  <c r="E1244" i="13" s="1"/>
  <c r="E604" i="17"/>
  <c r="E891" i="17" s="1"/>
  <c r="E1178" i="17" s="1"/>
  <c r="E634" i="17"/>
  <c r="E921" i="17" s="1"/>
  <c r="E1208" i="17" s="1"/>
  <c r="E710" i="17"/>
  <c r="E997" i="17" s="1"/>
  <c r="E1284" i="17" s="1"/>
  <c r="E771" i="17"/>
  <c r="E1058" i="17" s="1"/>
  <c r="E1345" i="17" s="1"/>
  <c r="E708" i="13"/>
  <c r="E995" i="13" s="1"/>
  <c r="E1282" i="13" s="1"/>
  <c r="E865" i="13"/>
  <c r="E1152" i="13" s="1"/>
  <c r="E1439" i="13" s="1"/>
  <c r="E608" i="13"/>
  <c r="E895" i="13" s="1"/>
  <c r="E1182" i="13" s="1"/>
  <c r="E861" i="17"/>
  <c r="E1148" i="17" s="1"/>
  <c r="E1435" i="17" s="1"/>
  <c r="E621" i="13"/>
  <c r="E908" i="13" s="1"/>
  <c r="E1195" i="13" s="1"/>
  <c r="E796" i="17"/>
  <c r="E1083" i="17" s="1"/>
  <c r="E1370" i="17" s="1"/>
  <c r="E822" i="13"/>
  <c r="E1109" i="13" s="1"/>
  <c r="E1396" i="13" s="1"/>
  <c r="E702" i="13"/>
  <c r="E989" i="13" s="1"/>
  <c r="E1276" i="13" s="1"/>
  <c r="E709" i="17"/>
  <c r="E996" i="17" s="1"/>
  <c r="E1283" i="17" s="1"/>
  <c r="E815" i="17"/>
  <c r="E1102" i="17" s="1"/>
  <c r="E1389" i="17" s="1"/>
  <c r="E841" i="17"/>
  <c r="E1128" i="17" s="1"/>
  <c r="E1415" i="17" s="1"/>
  <c r="E717" i="17"/>
  <c r="E1004" i="17" s="1"/>
  <c r="E1291" i="17" s="1"/>
  <c r="E791" i="13"/>
  <c r="E1078" i="13" s="1"/>
  <c r="E1365" i="13" s="1"/>
  <c r="E857" i="13"/>
  <c r="E1144" i="13" s="1"/>
  <c r="E1431" i="13" s="1"/>
  <c r="E806" i="13"/>
  <c r="E1093" i="13" s="1"/>
  <c r="E1380" i="13" s="1"/>
  <c r="E732" i="17"/>
  <c r="E1019" i="17" s="1"/>
  <c r="E1306" i="17" s="1"/>
  <c r="E701" i="17"/>
  <c r="E988" i="17" s="1"/>
  <c r="E1275" i="17" s="1"/>
  <c r="E686" i="13"/>
  <c r="E973" i="13" s="1"/>
  <c r="E1260" i="13" s="1"/>
  <c r="E768" i="17"/>
  <c r="E1055" i="17" s="1"/>
  <c r="E1342" i="17" s="1"/>
  <c r="E667" i="17"/>
  <c r="E954" i="17" s="1"/>
  <c r="E1241" i="17" s="1"/>
  <c r="E847" i="13"/>
  <c r="E1134" i="13" s="1"/>
  <c r="E1421" i="13" s="1"/>
  <c r="E766" i="13"/>
  <c r="E1053" i="13" s="1"/>
  <c r="E1340" i="13" s="1"/>
  <c r="E616" i="13"/>
  <c r="E903" i="13" s="1"/>
  <c r="E1190" i="13" s="1"/>
  <c r="E778" i="13"/>
  <c r="E1065" i="13" s="1"/>
  <c r="E1352" i="13" s="1"/>
  <c r="E816" i="17"/>
  <c r="E1103" i="17" s="1"/>
  <c r="E1390" i="17" s="1"/>
  <c r="E669" i="13"/>
  <c r="E956" i="13" s="1"/>
  <c r="E1243" i="13" s="1"/>
  <c r="E633" i="13"/>
  <c r="E920" i="13" s="1"/>
  <c r="E1207" i="13" s="1"/>
  <c r="E775" i="13"/>
  <c r="E1062" i="13" s="1"/>
  <c r="E1349" i="13" s="1"/>
  <c r="E733" i="13"/>
  <c r="E1020" i="13" s="1"/>
  <c r="E1307" i="13" s="1"/>
  <c r="E608" i="17"/>
  <c r="E895" i="17" s="1"/>
  <c r="E1182" i="17" s="1"/>
  <c r="E699" i="13"/>
  <c r="E986" i="13" s="1"/>
  <c r="E1273" i="13" s="1"/>
  <c r="E693" i="17"/>
  <c r="E980" i="17" s="1"/>
  <c r="E1267" i="17" s="1"/>
  <c r="E754" i="17"/>
  <c r="E1041" i="17" s="1"/>
  <c r="E1328" i="17" s="1"/>
  <c r="E727" i="13"/>
  <c r="E1014" i="13" s="1"/>
  <c r="E1301" i="13" s="1"/>
  <c r="E629" i="17"/>
  <c r="E916" i="17" s="1"/>
  <c r="E1203" i="17" s="1"/>
  <c r="E827" i="13"/>
  <c r="E1114" i="13" s="1"/>
  <c r="E1401" i="13" s="1"/>
  <c r="E580" i="13"/>
  <c r="E586" i="13"/>
  <c r="E710" i="13"/>
  <c r="E997" i="13" s="1"/>
  <c r="E1284" i="13" s="1"/>
  <c r="E609" i="13"/>
  <c r="E896" i="13" s="1"/>
  <c r="E1183" i="13" s="1"/>
  <c r="E613" i="17"/>
  <c r="E900" i="17" s="1"/>
  <c r="E1187" i="17" s="1"/>
  <c r="E650" i="17"/>
  <c r="E937" i="17" s="1"/>
  <c r="E1224" i="17" s="1"/>
  <c r="E613" i="13"/>
  <c r="E900" i="13" s="1"/>
  <c r="E1187" i="13" s="1"/>
  <c r="E850" i="17"/>
  <c r="E1137" i="17" s="1"/>
  <c r="E1424" i="17" s="1"/>
  <c r="E726" i="13"/>
  <c r="E1013" i="13" s="1"/>
  <c r="E1300" i="13" s="1"/>
  <c r="E707" i="13"/>
  <c r="E994" i="13" s="1"/>
  <c r="E1281" i="13" s="1"/>
  <c r="E845" i="13"/>
  <c r="E1132" i="13" s="1"/>
  <c r="E1419" i="13" s="1"/>
  <c r="E825" i="17"/>
  <c r="E1112" i="17" s="1"/>
  <c r="E1399" i="17" s="1"/>
  <c r="E625" i="13"/>
  <c r="E912" i="13" s="1"/>
  <c r="E1199" i="13" s="1"/>
  <c r="E663" i="17"/>
  <c r="E950" i="17" s="1"/>
  <c r="E1237" i="17" s="1"/>
  <c r="E753" i="17"/>
  <c r="E1040" i="17" s="1"/>
  <c r="E1327" i="17" s="1"/>
  <c r="E832" i="17"/>
  <c r="E1119" i="17" s="1"/>
  <c r="E1406" i="17" s="1"/>
  <c r="E747" i="13"/>
  <c r="E1034" i="13" s="1"/>
  <c r="E1321" i="13" s="1"/>
  <c r="E649" i="13"/>
  <c r="E936" i="13" s="1"/>
  <c r="E1223" i="13" s="1"/>
  <c r="D809" i="17"/>
  <c r="D1096" i="17" s="1"/>
  <c r="D1383" i="17" s="1"/>
  <c r="D851" i="17"/>
  <c r="D1138" i="17" s="1"/>
  <c r="D1425" i="17" s="1"/>
  <c r="D663" i="17"/>
  <c r="D950" i="17" s="1"/>
  <c r="D1237" i="17" s="1"/>
  <c r="D672" i="17"/>
  <c r="D959" i="17" s="1"/>
  <c r="D1246" i="17" s="1"/>
  <c r="D600" i="17"/>
  <c r="D887" i="17" s="1"/>
  <c r="D1174" i="17" s="1"/>
  <c r="E734" i="13"/>
  <c r="E1021" i="13" s="1"/>
  <c r="E1308" i="13" s="1"/>
  <c r="E636" i="13"/>
  <c r="E923" i="13" s="1"/>
  <c r="E1210" i="13" s="1"/>
  <c r="E659" i="17"/>
  <c r="E946" i="17" s="1"/>
  <c r="E1233" i="17" s="1"/>
  <c r="E739" i="13"/>
  <c r="E1026" i="13" s="1"/>
  <c r="E1313" i="13" s="1"/>
  <c r="E856" i="13"/>
  <c r="E1143" i="13" s="1"/>
  <c r="E1430" i="13" s="1"/>
  <c r="E689" i="17"/>
  <c r="E976" i="17" s="1"/>
  <c r="E1263" i="17" s="1"/>
  <c r="E722" i="17"/>
  <c r="E1009" i="17" s="1"/>
  <c r="E1296" i="17" s="1"/>
  <c r="E833" i="17"/>
  <c r="E1120" i="17" s="1"/>
  <c r="E1407" i="17" s="1"/>
  <c r="E681" i="17"/>
  <c r="E968" i="17" s="1"/>
  <c r="E1255" i="17" s="1"/>
  <c r="D28" i="15"/>
  <c r="D40" i="15" s="1"/>
  <c r="D28" i="16" s="1"/>
  <c r="D1432" i="13"/>
  <c r="D40" i="10"/>
  <c r="D65" i="10" s="1"/>
  <c r="D40" i="12" s="1"/>
  <c r="D156" i="9"/>
  <c r="E665" i="17"/>
  <c r="E952" i="17" s="1"/>
  <c r="E1239" i="17" s="1"/>
  <c r="E743" i="13"/>
  <c r="E1030" i="13" s="1"/>
  <c r="E1317" i="13" s="1"/>
  <c r="E645" i="17"/>
  <c r="E932" i="17" s="1"/>
  <c r="E1219" i="17" s="1"/>
  <c r="E734" i="17"/>
  <c r="E1021" i="17" s="1"/>
  <c r="E1308" i="17" s="1"/>
  <c r="E767" i="17"/>
  <c r="E1054" i="17" s="1"/>
  <c r="E1341" i="17" s="1"/>
  <c r="E42" i="3"/>
  <c r="E761" i="13"/>
  <c r="E1048" i="13" s="1"/>
  <c r="E1335" i="13" s="1"/>
  <c r="E600" i="13"/>
  <c r="E887" i="13" s="1"/>
  <c r="E1174" i="13" s="1"/>
  <c r="E695" i="17"/>
  <c r="E982" i="17" s="1"/>
  <c r="E1269" i="17" s="1"/>
  <c r="E738" i="13"/>
  <c r="E1025" i="13" s="1"/>
  <c r="E1312" i="13" s="1"/>
  <c r="E785" i="17"/>
  <c r="E1072" i="17" s="1"/>
  <c r="E1359" i="17" s="1"/>
  <c r="E707" i="17"/>
  <c r="E994" i="17" s="1"/>
  <c r="E1281" i="17" s="1"/>
  <c r="E741" i="17"/>
  <c r="E1028" i="17" s="1"/>
  <c r="E1315" i="17" s="1"/>
  <c r="E830" i="13"/>
  <c r="E1117" i="13" s="1"/>
  <c r="E1404" i="13" s="1"/>
  <c r="E842" i="13"/>
  <c r="E1129" i="13" s="1"/>
  <c r="E1416" i="13" s="1"/>
  <c r="E700" i="17"/>
  <c r="E987" i="17" s="1"/>
  <c r="E1274" i="17" s="1"/>
  <c r="E717" i="13"/>
  <c r="E1004" i="13" s="1"/>
  <c r="E1291" i="13" s="1"/>
  <c r="E756" i="17"/>
  <c r="E1043" i="17" s="1"/>
  <c r="E1330" i="17" s="1"/>
  <c r="E839" i="13"/>
  <c r="E1126" i="13" s="1"/>
  <c r="E1413" i="13" s="1"/>
  <c r="E807" i="13"/>
  <c r="E1094" i="13" s="1"/>
  <c r="E1381" i="13" s="1"/>
  <c r="E640" i="17"/>
  <c r="E927" i="17" s="1"/>
  <c r="E1214" i="17" s="1"/>
  <c r="E668" i="17"/>
  <c r="E955" i="17" s="1"/>
  <c r="E1242" i="17" s="1"/>
  <c r="E816" i="13"/>
  <c r="E1103" i="13" s="1"/>
  <c r="E1390" i="13" s="1"/>
  <c r="E716" i="13"/>
  <c r="E1003" i="13" s="1"/>
  <c r="E1290" i="13" s="1"/>
  <c r="E844" i="13"/>
  <c r="E1131" i="13" s="1"/>
  <c r="E1418" i="13" s="1"/>
  <c r="E699" i="17"/>
  <c r="E986" i="17" s="1"/>
  <c r="E1273" i="17" s="1"/>
  <c r="E728" i="17"/>
  <c r="E1015" i="17" s="1"/>
  <c r="E1302" i="17" s="1"/>
  <c r="E594" i="13"/>
  <c r="E881" i="13" s="1"/>
  <c r="E1168" i="13" s="1"/>
  <c r="E850" i="13"/>
  <c r="E1137" i="13" s="1"/>
  <c r="E1424" i="13" s="1"/>
  <c r="E628" i="17"/>
  <c r="E915" i="17" s="1"/>
  <c r="E1202" i="17" s="1"/>
  <c r="E840" i="13"/>
  <c r="E1127" i="13" s="1"/>
  <c r="E1414" i="13" s="1"/>
  <c r="E804" i="13"/>
  <c r="E1091" i="13" s="1"/>
  <c r="E1378" i="13" s="1"/>
  <c r="E630" i="13"/>
  <c r="E917" i="13" s="1"/>
  <c r="E1204" i="13" s="1"/>
  <c r="E695" i="13"/>
  <c r="E982" i="13" s="1"/>
  <c r="E1269" i="13" s="1"/>
  <c r="E845" i="17"/>
  <c r="E1132" i="17" s="1"/>
  <c r="E1419" i="17" s="1"/>
  <c r="E680" i="13"/>
  <c r="E967" i="13" s="1"/>
  <c r="E1254" i="13" s="1"/>
  <c r="E778" i="17"/>
  <c r="E1065" i="17" s="1"/>
  <c r="E1352" i="17" s="1"/>
  <c r="E735" i="17"/>
  <c r="E1022" i="17" s="1"/>
  <c r="E1309" i="17" s="1"/>
  <c r="E683" i="17"/>
  <c r="E970" i="17" s="1"/>
  <c r="E1257" i="17" s="1"/>
  <c r="E849" i="13"/>
  <c r="E1136" i="13" s="1"/>
  <c r="E1423" i="13" s="1"/>
  <c r="E680" i="17"/>
  <c r="E967" i="17" s="1"/>
  <c r="E1254" i="17" s="1"/>
  <c r="E639" i="13"/>
  <c r="E926" i="13" s="1"/>
  <c r="E1213" i="13" s="1"/>
  <c r="E637" i="13"/>
  <c r="E924" i="13" s="1"/>
  <c r="E1211" i="13" s="1"/>
  <c r="E615" i="13"/>
  <c r="E902" i="13" s="1"/>
  <c r="E1189" i="13" s="1"/>
  <c r="E614" i="13"/>
  <c r="E901" i="13" s="1"/>
  <c r="E1188" i="13" s="1"/>
  <c r="E800" i="17"/>
  <c r="E1087" i="17" s="1"/>
  <c r="E1374" i="17" s="1"/>
  <c r="E735" i="13"/>
  <c r="E1022" i="13" s="1"/>
  <c r="E1309" i="13" s="1"/>
  <c r="E780" i="17"/>
  <c r="E1067" i="17" s="1"/>
  <c r="E1354" i="17" s="1"/>
  <c r="E716" i="17"/>
  <c r="E1003" i="17" s="1"/>
  <c r="E1290" i="17" s="1"/>
  <c r="E774" i="13"/>
  <c r="E1061" i="13" s="1"/>
  <c r="E1348" i="13" s="1"/>
  <c r="E736" i="13"/>
  <c r="E1023" i="13" s="1"/>
  <c r="E1310" i="13" s="1"/>
  <c r="E840" i="17"/>
  <c r="E1127" i="17" s="1"/>
  <c r="E1414" i="17" s="1"/>
  <c r="E725" i="17"/>
  <c r="E1012" i="17" s="1"/>
  <c r="E1299" i="17" s="1"/>
  <c r="E770" i="17"/>
  <c r="E1057" i="17" s="1"/>
  <c r="E1344" i="17" s="1"/>
  <c r="E849" i="17"/>
  <c r="E1136" i="17" s="1"/>
  <c r="E1423" i="17" s="1"/>
  <c r="E677" i="17"/>
  <c r="E964" i="17" s="1"/>
  <c r="E1251" i="17" s="1"/>
  <c r="E643" i="17"/>
  <c r="E930" i="17" s="1"/>
  <c r="E1217" i="17" s="1"/>
  <c r="E617" i="17"/>
  <c r="E904" i="17" s="1"/>
  <c r="E1191" i="17" s="1"/>
  <c r="E848" i="13"/>
  <c r="E1135" i="13" s="1"/>
  <c r="E1422" i="13" s="1"/>
  <c r="E622" i="17"/>
  <c r="E909" i="17" s="1"/>
  <c r="E1196" i="17" s="1"/>
  <c r="E697" i="17"/>
  <c r="E984" i="17" s="1"/>
  <c r="E1271" i="17" s="1"/>
  <c r="E675" i="17"/>
  <c r="E962" i="17" s="1"/>
  <c r="E1249" i="17" s="1"/>
  <c r="E823" i="17"/>
  <c r="E1110" i="17" s="1"/>
  <c r="E1397" i="17" s="1"/>
  <c r="E689" i="13"/>
  <c r="E976" i="13" s="1"/>
  <c r="E1263" i="13" s="1"/>
  <c r="E831" i="17"/>
  <c r="E1118" i="17" s="1"/>
  <c r="E1405" i="17" s="1"/>
  <c r="E692" i="13"/>
  <c r="E979" i="13" s="1"/>
  <c r="E1266" i="13" s="1"/>
  <c r="E610" i="17"/>
  <c r="E897" i="17" s="1"/>
  <c r="E1184" i="17" s="1"/>
  <c r="E618" i="13"/>
  <c r="E905" i="13" s="1"/>
  <c r="E1192" i="13" s="1"/>
  <c r="E796" i="13"/>
  <c r="E1083" i="13" s="1"/>
  <c r="E1370" i="13" s="1"/>
  <c r="E661" i="17"/>
  <c r="E948" i="17" s="1"/>
  <c r="E1235" i="17" s="1"/>
  <c r="E725" i="13"/>
  <c r="E1012" i="13" s="1"/>
  <c r="E1299" i="13" s="1"/>
  <c r="D675" i="17"/>
  <c r="D962" i="17" s="1"/>
  <c r="D1249" i="17" s="1"/>
  <c r="D813" i="17"/>
  <c r="D1100" i="17" s="1"/>
  <c r="D1387" i="17" s="1"/>
  <c r="D680" i="17"/>
  <c r="D967" i="17" s="1"/>
  <c r="D1254" i="17" s="1"/>
  <c r="D747" i="17"/>
  <c r="D1034" i="17" s="1"/>
  <c r="D1321" i="17" s="1"/>
  <c r="D630" i="17"/>
  <c r="D917" i="17" s="1"/>
  <c r="D1204" i="17" s="1"/>
  <c r="D842" i="17"/>
  <c r="D1129" i="17" s="1"/>
  <c r="D1416" i="17" s="1"/>
  <c r="D807" i="17"/>
  <c r="D1094" i="17" s="1"/>
  <c r="D1381" i="17" s="1"/>
  <c r="D590" i="17"/>
  <c r="D877" i="17" s="1"/>
  <c r="D1164" i="17" s="1"/>
  <c r="E691" i="17"/>
  <c r="E978" i="17" s="1"/>
  <c r="E1265" i="17" s="1"/>
  <c r="E688" i="13"/>
  <c r="E975" i="13" s="1"/>
  <c r="E1262" i="13" s="1"/>
  <c r="E654" i="13"/>
  <c r="E941" i="13" s="1"/>
  <c r="E1228" i="13" s="1"/>
  <c r="E603" i="17"/>
  <c r="E890" i="17" s="1"/>
  <c r="E1177" i="17" s="1"/>
  <c r="E774" i="17"/>
  <c r="E1061" i="17" s="1"/>
  <c r="E1348" i="17" s="1"/>
  <c r="E723" i="13"/>
  <c r="E1010" i="13" s="1"/>
  <c r="E1297" i="13" s="1"/>
  <c r="E805" i="17"/>
  <c r="E1092" i="17" s="1"/>
  <c r="E1379" i="17" s="1"/>
  <c r="E685" i="13"/>
  <c r="E972" i="13" s="1"/>
  <c r="E1259" i="13" s="1"/>
  <c r="E603" i="13"/>
  <c r="E890" i="13" s="1"/>
  <c r="E1177" i="13" s="1"/>
  <c r="D27" i="15"/>
  <c r="D39" i="15" s="1"/>
  <c r="D27" i="16" s="1"/>
  <c r="D1435" i="13"/>
  <c r="D752" i="17"/>
  <c r="D1039" i="17" s="1"/>
  <c r="D1326" i="17" s="1"/>
  <c r="E616" i="17"/>
  <c r="E903" i="17" s="1"/>
  <c r="E1190" i="17" s="1"/>
  <c r="E648" i="13"/>
  <c r="E935" i="13" s="1"/>
  <c r="E1222" i="13" s="1"/>
  <c r="E779" i="13"/>
  <c r="E1066" i="13" s="1"/>
  <c r="E1353" i="13" s="1"/>
  <c r="E772" i="13"/>
  <c r="E1059" i="13" s="1"/>
  <c r="E1346" i="13" s="1"/>
  <c r="E862" i="17"/>
  <c r="E1149" i="17" s="1"/>
  <c r="E1436" i="17" s="1"/>
  <c r="E599" i="13"/>
  <c r="E886" i="13" s="1"/>
  <c r="E1173" i="13" s="1"/>
  <c r="E712" i="17"/>
  <c r="E999" i="17" s="1"/>
  <c r="E1286" i="17" s="1"/>
  <c r="E674" i="13"/>
  <c r="E961" i="13" s="1"/>
  <c r="E1248" i="13" s="1"/>
  <c r="E858" i="17"/>
  <c r="E1145" i="17" s="1"/>
  <c r="E1432" i="17" s="1"/>
  <c r="E782" i="13"/>
  <c r="E1069" i="13" s="1"/>
  <c r="E1356" i="13" s="1"/>
  <c r="E626" i="17"/>
  <c r="E913" i="17" s="1"/>
  <c r="E1200" i="17" s="1"/>
  <c r="E785" i="13"/>
  <c r="E1072" i="13" s="1"/>
  <c r="E1359" i="13" s="1"/>
  <c r="E814" i="17"/>
  <c r="E1101" i="17" s="1"/>
  <c r="E1388" i="17" s="1"/>
  <c r="E861" i="13"/>
  <c r="E1148" i="13" s="1"/>
  <c r="E682" i="13"/>
  <c r="E969" i="13" s="1"/>
  <c r="E1256" i="13" s="1"/>
  <c r="E624" i="13"/>
  <c r="E911" i="13" s="1"/>
  <c r="E1198" i="13" s="1"/>
  <c r="E595" i="17"/>
  <c r="E882" i="17" s="1"/>
  <c r="E1169" i="17" s="1"/>
  <c r="E798" i="13"/>
  <c r="E1085" i="13" s="1"/>
  <c r="E1372" i="13" s="1"/>
  <c r="E755" i="17"/>
  <c r="E1042" i="17" s="1"/>
  <c r="E1329" i="17" s="1"/>
  <c r="E703" i="17"/>
  <c r="E990" i="17" s="1"/>
  <c r="E1277" i="17" s="1"/>
  <c r="E661" i="13"/>
  <c r="E948" i="13" s="1"/>
  <c r="E1235" i="13" s="1"/>
  <c r="E824" i="17"/>
  <c r="E1111" i="17" s="1"/>
  <c r="E1398" i="17" s="1"/>
  <c r="E742" i="17"/>
  <c r="E1029" i="17" s="1"/>
  <c r="E1316" i="17" s="1"/>
  <c r="E673" i="17"/>
  <c r="E960" i="17" s="1"/>
  <c r="E1247" i="17" s="1"/>
  <c r="E732" i="13"/>
  <c r="E1019" i="13" s="1"/>
  <c r="E1306" i="13" s="1"/>
  <c r="E691" i="13"/>
  <c r="E978" i="13" s="1"/>
  <c r="E1265" i="13" s="1"/>
  <c r="E766" i="17"/>
  <c r="E1053" i="17" s="1"/>
  <c r="E1340" i="17" s="1"/>
  <c r="E777" i="13"/>
  <c r="E1064" i="13" s="1"/>
  <c r="E1351" i="13" s="1"/>
  <c r="E632" i="13"/>
  <c r="E919" i="13" s="1"/>
  <c r="E1206" i="13" s="1"/>
  <c r="E694" i="13"/>
  <c r="E981" i="13" s="1"/>
  <c r="E1268" i="13" s="1"/>
  <c r="E748" i="17"/>
  <c r="E1035" i="17" s="1"/>
  <c r="E1322" i="17" s="1"/>
  <c r="E731" i="17"/>
  <c r="E1018" i="17" s="1"/>
  <c r="E1305" i="17" s="1"/>
  <c r="E795" i="13"/>
  <c r="E1082" i="13" s="1"/>
  <c r="E1369" i="13" s="1"/>
  <c r="E866" i="13"/>
  <c r="E1153" i="13" s="1"/>
  <c r="E1440" i="13" s="1"/>
  <c r="E833" i="13"/>
  <c r="E1120" i="13" s="1"/>
  <c r="E1407" i="13" s="1"/>
  <c r="E792" i="13"/>
  <c r="E1079" i="13" s="1"/>
  <c r="E1366" i="13" s="1"/>
  <c r="E637" i="17"/>
  <c r="E924" i="17" s="1"/>
  <c r="E1211" i="17" s="1"/>
  <c r="E768" i="13"/>
  <c r="E1055" i="13" s="1"/>
  <c r="E1342" i="13" s="1"/>
  <c r="E674" i="17"/>
  <c r="E961" i="17" s="1"/>
  <c r="E1248" i="17" s="1"/>
  <c r="E594" i="17"/>
  <c r="E881" i="17" s="1"/>
  <c r="E1168" i="17" s="1"/>
  <c r="E648" i="17"/>
  <c r="E935" i="17" s="1"/>
  <c r="E1222" i="17" s="1"/>
  <c r="E843" i="17"/>
  <c r="E1130" i="17" s="1"/>
  <c r="E1417" i="17" s="1"/>
  <c r="E748" i="13"/>
  <c r="E1035" i="13" s="1"/>
  <c r="E1322" i="13" s="1"/>
  <c r="E646" i="13"/>
  <c r="E933" i="13" s="1"/>
  <c r="E1220" i="13" s="1"/>
  <c r="E709" i="13"/>
  <c r="E996" i="13" s="1"/>
  <c r="E1283" i="13" s="1"/>
  <c r="E836" i="13"/>
  <c r="E1123" i="13" s="1"/>
  <c r="E1410" i="13" s="1"/>
  <c r="E650" i="13"/>
  <c r="E937" i="13" s="1"/>
  <c r="E1224" i="13" s="1"/>
  <c r="E837" i="13"/>
  <c r="E1124" i="13" s="1"/>
  <c r="E1411" i="13" s="1"/>
  <c r="E665" i="13"/>
  <c r="E952" i="13" s="1"/>
  <c r="E1239" i="13" s="1"/>
  <c r="E841" i="13"/>
  <c r="E1128" i="13" s="1"/>
  <c r="E1415" i="13" s="1"/>
  <c r="E769" i="17"/>
  <c r="E1056" i="17" s="1"/>
  <c r="E1343" i="17" s="1"/>
  <c r="E846" i="17"/>
  <c r="E1133" i="17" s="1"/>
  <c r="E1420" i="17" s="1"/>
  <c r="E859" i="17"/>
  <c r="E1146" i="17" s="1"/>
  <c r="E1433" i="17" s="1"/>
  <c r="E764" i="13"/>
  <c r="E1051" i="13" s="1"/>
  <c r="E1338" i="13" s="1"/>
  <c r="E855" i="13"/>
  <c r="E1142" i="13" s="1"/>
  <c r="E1429" i="13" s="1"/>
  <c r="E714" i="13"/>
  <c r="E1001" i="13" s="1"/>
  <c r="E1288" i="13" s="1"/>
  <c r="E640" i="13"/>
  <c r="E927" i="13" s="1"/>
  <c r="E1214" i="13" s="1"/>
  <c r="E704" i="17"/>
  <c r="E991" i="17" s="1"/>
  <c r="E1278" i="17" s="1"/>
  <c r="E846" i="13"/>
  <c r="E1133" i="13" s="1"/>
  <c r="E1420" i="13" s="1"/>
  <c r="E611" i="17"/>
  <c r="E898" i="17" s="1"/>
  <c r="E1185" i="17" s="1"/>
  <c r="E780" i="13"/>
  <c r="E1067" i="13" s="1"/>
  <c r="E1354" i="13" s="1"/>
  <c r="E601" i="13"/>
  <c r="E888" i="13" s="1"/>
  <c r="E1175" i="13" s="1"/>
  <c r="E708" i="17"/>
  <c r="E995" i="17" s="1"/>
  <c r="E1282" i="17" s="1"/>
  <c r="E627" i="17"/>
  <c r="E914" i="17" s="1"/>
  <c r="E1201" i="17" s="1"/>
  <c r="E602" i="17"/>
  <c r="E889" i="17" s="1"/>
  <c r="E1176" i="17" s="1"/>
  <c r="E783" i="13"/>
  <c r="E1070" i="13" s="1"/>
  <c r="E1357" i="13" s="1"/>
  <c r="E644" i="17"/>
  <c r="E931" i="17" s="1"/>
  <c r="E1218" i="17" s="1"/>
  <c r="E666" i="13"/>
  <c r="E953" i="13" s="1"/>
  <c r="E1240" i="13" s="1"/>
  <c r="E759" i="13"/>
  <c r="E1046" i="13" s="1"/>
  <c r="E1333" i="13" s="1"/>
  <c r="E753" i="13"/>
  <c r="E1040" i="13" s="1"/>
  <c r="E1327" i="13" s="1"/>
  <c r="E88" i="18"/>
  <c r="E123" i="18" s="1"/>
  <c r="E158" i="18" s="1"/>
  <c r="E86" i="18"/>
  <c r="E121" i="18" s="1"/>
  <c r="E156" i="18" s="1"/>
  <c r="E84" i="18"/>
  <c r="E119" i="18" s="1"/>
  <c r="E154" i="18" s="1"/>
  <c r="E41" i="18"/>
  <c r="E105" i="18"/>
  <c r="E140" i="18" s="1"/>
  <c r="E175" i="18" s="1"/>
  <c r="E77" i="10" s="1"/>
  <c r="E52" i="12" s="1"/>
  <c r="E85" i="18"/>
  <c r="E120" i="18" s="1"/>
  <c r="E155" i="18" s="1"/>
  <c r="E109" i="18"/>
  <c r="E144" i="18" s="1"/>
  <c r="E179" i="18" s="1"/>
  <c r="E104" i="18"/>
  <c r="E139" i="18" s="1"/>
  <c r="E174" i="18" s="1"/>
  <c r="E76" i="10" s="1"/>
  <c r="E51" i="12" s="1"/>
  <c r="E106" i="18"/>
  <c r="E141" i="18" s="1"/>
  <c r="E176" i="18" s="1"/>
  <c r="E102" i="18"/>
  <c r="E137" i="18" s="1"/>
  <c r="E172" i="18" s="1"/>
  <c r="E74" i="10" s="1"/>
  <c r="E49" i="12" s="1"/>
  <c r="E98" i="18"/>
  <c r="E133" i="18" s="1"/>
  <c r="E168" i="18" s="1"/>
  <c r="E95" i="18"/>
  <c r="E130" i="18" s="1"/>
  <c r="E165" i="18" s="1"/>
  <c r="E107" i="18"/>
  <c r="E142" i="18" s="1"/>
  <c r="E177" i="18" s="1"/>
  <c r="E110" i="18"/>
  <c r="E145" i="18" s="1"/>
  <c r="E180" i="18" s="1"/>
  <c r="E101" i="18"/>
  <c r="E136" i="18" s="1"/>
  <c r="E171" i="18" s="1"/>
  <c r="E73" i="10" s="1"/>
  <c r="E48" i="12" s="1"/>
  <c r="E99" i="18"/>
  <c r="E134" i="18" s="1"/>
  <c r="E169" i="18" s="1"/>
  <c r="E103" i="18"/>
  <c r="E138" i="18" s="1"/>
  <c r="E173" i="18" s="1"/>
  <c r="E75" i="10" s="1"/>
  <c r="E50" i="12" s="1"/>
  <c r="E100" i="18"/>
  <c r="E135" i="18" s="1"/>
  <c r="E170" i="18" s="1"/>
  <c r="E96" i="18"/>
  <c r="E131" i="18" s="1"/>
  <c r="E166" i="18" s="1"/>
  <c r="E83" i="18"/>
  <c r="E118" i="18" s="1"/>
  <c r="E153" i="18" s="1"/>
  <c r="E108" i="18"/>
  <c r="E143" i="18" s="1"/>
  <c r="E178" i="18" s="1"/>
  <c r="E97" i="18"/>
  <c r="E132" i="18" s="1"/>
  <c r="E167" i="18" s="1"/>
  <c r="E69" i="10" s="1"/>
  <c r="E44" i="12" s="1"/>
  <c r="E82" i="18"/>
  <c r="E87" i="18"/>
  <c r="E122" i="18" s="1"/>
  <c r="E157" i="18" s="1"/>
  <c r="D684" i="17"/>
  <c r="D971" i="17" s="1"/>
  <c r="D1258" i="17" s="1"/>
  <c r="D745" i="17"/>
  <c r="D1032" i="17" s="1"/>
  <c r="D1319" i="17" s="1"/>
  <c r="D767" i="17"/>
  <c r="D1054" i="17" s="1"/>
  <c r="D1341" i="17" s="1"/>
  <c r="D631" i="17"/>
  <c r="D918" i="17" s="1"/>
  <c r="D1205" i="17" s="1"/>
  <c r="D601" i="17"/>
  <c r="D888" i="17" s="1"/>
  <c r="D1175" i="17" s="1"/>
  <c r="D691" i="17"/>
  <c r="D978" i="17" s="1"/>
  <c r="D1265" i="17" s="1"/>
  <c r="D655" i="17"/>
  <c r="D942" i="17" s="1"/>
  <c r="D1229" i="17" s="1"/>
  <c r="E94" i="18"/>
  <c r="E129" i="18" s="1"/>
  <c r="E164" i="18" s="1"/>
  <c r="D732" i="17"/>
  <c r="D1019" i="17" s="1"/>
  <c r="D1306" i="17" s="1"/>
  <c r="E16" i="12"/>
  <c r="E31" i="12" s="1"/>
  <c r="E31" i="10"/>
  <c r="E32" i="10" s="1"/>
  <c r="E720" i="13"/>
  <c r="E1007" i="13" s="1"/>
  <c r="E1294" i="13" s="1"/>
  <c r="E600" i="17"/>
  <c r="E887" i="17" s="1"/>
  <c r="E1174" i="17" s="1"/>
  <c r="E832" i="13"/>
  <c r="E1119" i="13" s="1"/>
  <c r="E1406" i="13" s="1"/>
  <c r="E826" i="17"/>
  <c r="E1113" i="17" s="1"/>
  <c r="E1400" i="17" s="1"/>
  <c r="E668" i="13"/>
  <c r="E955" i="13" s="1"/>
  <c r="E1242" i="13" s="1"/>
  <c r="E824" i="13"/>
  <c r="E1111" i="13" s="1"/>
  <c r="E1398" i="13" s="1"/>
  <c r="E751" i="13"/>
  <c r="E1038" i="13" s="1"/>
  <c r="E1325" i="13" s="1"/>
  <c r="E631" i="13"/>
  <c r="E918" i="13" s="1"/>
  <c r="E1205" i="13" s="1"/>
  <c r="E715" i="13"/>
  <c r="E1002" i="13" s="1"/>
  <c r="E1289" i="13" s="1"/>
  <c r="E752" i="17"/>
  <c r="E1039" i="17" s="1"/>
  <c r="E1326" i="17" s="1"/>
  <c r="D41" i="10"/>
  <c r="D66" i="10" s="1"/>
  <c r="D41" i="12" s="1"/>
  <c r="D714" i="17"/>
  <c r="D1001" i="17" s="1"/>
  <c r="D1288" i="17" s="1"/>
  <c r="E817" i="17"/>
  <c r="E1104" i="17" s="1"/>
  <c r="E1391" i="17" s="1"/>
  <c r="E705" i="17"/>
  <c r="E992" i="17" s="1"/>
  <c r="E1279" i="17" s="1"/>
  <c r="E815" i="13"/>
  <c r="E1102" i="13" s="1"/>
  <c r="E1389" i="13" s="1"/>
  <c r="E819" i="17"/>
  <c r="E1106" i="17" s="1"/>
  <c r="E1393" i="17" s="1"/>
  <c r="E729" i="13"/>
  <c r="E1016" i="13" s="1"/>
  <c r="E1303" i="13" s="1"/>
  <c r="E767" i="13"/>
  <c r="E1054" i="13" s="1"/>
  <c r="E1341" i="13" s="1"/>
  <c r="E820" i="17"/>
  <c r="E1107" i="17" s="1"/>
  <c r="E1394" i="17" s="1"/>
  <c r="E794" i="13"/>
  <c r="E1081" i="13" s="1"/>
  <c r="E1368" i="13" s="1"/>
  <c r="E860" i="17"/>
  <c r="E1147" i="17" s="1"/>
  <c r="E1434" i="17" s="1"/>
  <c r="E652" i="17"/>
  <c r="E939" i="17" s="1"/>
  <c r="E1226" i="17" s="1"/>
  <c r="E802" i="13"/>
  <c r="E1089" i="13" s="1"/>
  <c r="E1376" i="13" s="1"/>
  <c r="E736" i="17"/>
  <c r="E1023" i="17" s="1"/>
  <c r="E1310" i="17" s="1"/>
  <c r="E685" i="17"/>
  <c r="E972" i="17" s="1"/>
  <c r="E1259" i="17" s="1"/>
  <c r="E588" i="13"/>
  <c r="E875" i="13" s="1"/>
  <c r="E1162" i="13" s="1"/>
  <c r="E738" i="17"/>
  <c r="E1025" i="17" s="1"/>
  <c r="E1312" i="17" s="1"/>
  <c r="E844" i="17"/>
  <c r="E1131" i="17" s="1"/>
  <c r="E1418" i="17" s="1"/>
  <c r="E644" i="13"/>
  <c r="E931" i="13" s="1"/>
  <c r="E1218" i="13" s="1"/>
  <c r="E664" i="17"/>
  <c r="E951" i="17" s="1"/>
  <c r="E1238" i="17" s="1"/>
  <c r="E602" i="13"/>
  <c r="E889" i="13" s="1"/>
  <c r="E1176" i="13" s="1"/>
  <c r="E761" i="17"/>
  <c r="E1048" i="17" s="1"/>
  <c r="E1335" i="17" s="1"/>
  <c r="E798" i="17"/>
  <c r="E1085" i="17" s="1"/>
  <c r="E1372" i="17" s="1"/>
  <c r="E775" i="17"/>
  <c r="E1062" i="17" s="1"/>
  <c r="E1349" i="17" s="1"/>
  <c r="E598" i="17"/>
  <c r="E885" i="17" s="1"/>
  <c r="E1172" i="17" s="1"/>
  <c r="E779" i="17"/>
  <c r="E1066" i="17" s="1"/>
  <c r="E1353" i="17" s="1"/>
  <c r="E751" i="17"/>
  <c r="E1038" i="17" s="1"/>
  <c r="E1325" i="17" s="1"/>
  <c r="E859" i="13"/>
  <c r="E1146" i="13" s="1"/>
  <c r="E762" i="17"/>
  <c r="E1049" i="17" s="1"/>
  <c r="E1336" i="17" s="1"/>
  <c r="E784" i="13"/>
  <c r="E1071" i="13" s="1"/>
  <c r="E1358" i="13" s="1"/>
  <c r="E662" i="17"/>
  <c r="E949" i="17" s="1"/>
  <c r="E1236" i="17" s="1"/>
  <c r="E652" i="13"/>
  <c r="E939" i="13" s="1"/>
  <c r="E1226" i="13" s="1"/>
  <c r="E852" i="17"/>
  <c r="E1139" i="17" s="1"/>
  <c r="E1426" i="17" s="1"/>
  <c r="E743" i="17"/>
  <c r="E1030" i="17" s="1"/>
  <c r="E1317" i="17" s="1"/>
  <c r="E721" i="13"/>
  <c r="E1008" i="13" s="1"/>
  <c r="E1295" i="13" s="1"/>
  <c r="E788" i="13"/>
  <c r="E1075" i="13" s="1"/>
  <c r="E1362" i="13" s="1"/>
  <c r="E733" i="17"/>
  <c r="E1020" i="17" s="1"/>
  <c r="E1307" i="17" s="1"/>
  <c r="E777" i="17"/>
  <c r="E1064" i="17" s="1"/>
  <c r="E1351" i="17" s="1"/>
  <c r="E693" i="13"/>
  <c r="E980" i="13" s="1"/>
  <c r="E1267" i="13" s="1"/>
  <c r="E589" i="17"/>
  <c r="E876" i="17" s="1"/>
  <c r="E1163" i="17" s="1"/>
  <c r="E737" i="13"/>
  <c r="E1024" i="13" s="1"/>
  <c r="E1311" i="13" s="1"/>
  <c r="E726" i="17"/>
  <c r="E1013" i="17" s="1"/>
  <c r="E1300" i="17" s="1"/>
  <c r="E783" i="17"/>
  <c r="E1070" i="17" s="1"/>
  <c r="E1357" i="17" s="1"/>
  <c r="E760" i="17"/>
  <c r="E1047" i="17" s="1"/>
  <c r="E1334" i="17" s="1"/>
  <c r="E724" i="17"/>
  <c r="E1011" i="17" s="1"/>
  <c r="E1298" i="17" s="1"/>
  <c r="E860" i="13"/>
  <c r="E1147" i="13" s="1"/>
  <c r="E1434" i="13" s="1"/>
  <c r="E696" i="17"/>
  <c r="E983" i="17" s="1"/>
  <c r="E1270" i="17" s="1"/>
  <c r="E826" i="13"/>
  <c r="E1113" i="13" s="1"/>
  <c r="E1400" i="13" s="1"/>
  <c r="E763" i="13"/>
  <c r="E1050" i="13" s="1"/>
  <c r="E1337" i="13" s="1"/>
  <c r="E724" i="13"/>
  <c r="E1011" i="13" s="1"/>
  <c r="E1298" i="13" s="1"/>
  <c r="E821" i="13"/>
  <c r="E1108" i="13" s="1"/>
  <c r="E1395" i="13" s="1"/>
  <c r="E744" i="17"/>
  <c r="E1031" i="17" s="1"/>
  <c r="E1318" i="17" s="1"/>
  <c r="E758" i="13"/>
  <c r="E1045" i="13" s="1"/>
  <c r="E1332" i="13" s="1"/>
  <c r="E864" i="17"/>
  <c r="E1151" i="17" s="1"/>
  <c r="E1438" i="17" s="1"/>
  <c r="E771" i="13"/>
  <c r="E1058" i="13" s="1"/>
  <c r="E1345" i="13" s="1"/>
  <c r="E758" i="17"/>
  <c r="E1045" i="17" s="1"/>
  <c r="E1332" i="17" s="1"/>
  <c r="E838" i="13"/>
  <c r="E1125" i="13" s="1"/>
  <c r="E1412" i="13" s="1"/>
  <c r="E617" i="13"/>
  <c r="E904" i="13" s="1"/>
  <c r="E1191" i="13" s="1"/>
  <c r="E718" i="17"/>
  <c r="E1005" i="17" s="1"/>
  <c r="E1292" i="17" s="1"/>
  <c r="E618" i="17"/>
  <c r="E905" i="17" s="1"/>
  <c r="E1192" i="17" s="1"/>
  <c r="E658" i="17"/>
  <c r="E945" i="17" s="1"/>
  <c r="E1232" i="17" s="1"/>
  <c r="E837" i="17"/>
  <c r="E1124" i="17" s="1"/>
  <c r="E1411" i="17" s="1"/>
  <c r="E642" i="17"/>
  <c r="E929" i="17" s="1"/>
  <c r="E1216" i="17" s="1"/>
  <c r="E649" i="17"/>
  <c r="E936" i="17" s="1"/>
  <c r="E1223" i="17" s="1"/>
  <c r="E851" i="17"/>
  <c r="E1138" i="17" s="1"/>
  <c r="E1425" i="17" s="1"/>
  <c r="E641" i="17"/>
  <c r="E928" i="17" s="1"/>
  <c r="E1215" i="17" s="1"/>
  <c r="E669" i="17"/>
  <c r="E956" i="17" s="1"/>
  <c r="E1243" i="17" s="1"/>
  <c r="E629" i="13"/>
  <c r="E916" i="13" s="1"/>
  <c r="E1203" i="13" s="1"/>
  <c r="E722" i="13"/>
  <c r="E1009" i="13" s="1"/>
  <c r="E1296" i="13" s="1"/>
  <c r="E856" i="17"/>
  <c r="E1143" i="17" s="1"/>
  <c r="E1430" i="17" s="1"/>
  <c r="E653" i="17"/>
  <c r="E940" i="17" s="1"/>
  <c r="E1227" i="17" s="1"/>
  <c r="E820" i="13"/>
  <c r="E1107" i="13" s="1"/>
  <c r="E1394" i="13" s="1"/>
  <c r="E88" i="9"/>
  <c r="E123" i="9" s="1"/>
  <c r="E158" i="9" s="1"/>
  <c r="E86" i="9"/>
  <c r="E121" i="9" s="1"/>
  <c r="E98" i="9"/>
  <c r="E133" i="9" s="1"/>
  <c r="E168" i="9" s="1"/>
  <c r="E45" i="10" s="1"/>
  <c r="E70" i="10" s="1"/>
  <c r="E45" i="12" s="1"/>
  <c r="E41" i="9"/>
  <c r="E85" i="9"/>
  <c r="E120" i="9" s="1"/>
  <c r="E155" i="9" s="1"/>
  <c r="E110" i="9"/>
  <c r="E145" i="9" s="1"/>
  <c r="E180" i="9" s="1"/>
  <c r="E95" i="9"/>
  <c r="E130" i="9" s="1"/>
  <c r="E165" i="9" s="1"/>
  <c r="E106" i="9"/>
  <c r="E141" i="9" s="1"/>
  <c r="E176" i="9" s="1"/>
  <c r="E53" i="10" s="1"/>
  <c r="E78" i="10" s="1"/>
  <c r="E53" i="12" s="1"/>
  <c r="E108" i="9"/>
  <c r="E143" i="9" s="1"/>
  <c r="E178" i="9" s="1"/>
  <c r="E82" i="9"/>
  <c r="E103" i="9"/>
  <c r="E138" i="9" s="1"/>
  <c r="E173" i="9" s="1"/>
  <c r="E50" i="10" s="1"/>
  <c r="E84" i="9"/>
  <c r="E119" i="9" s="1"/>
  <c r="E99" i="9"/>
  <c r="E134" i="9" s="1"/>
  <c r="E169" i="9" s="1"/>
  <c r="E46" i="10" s="1"/>
  <c r="E71" i="10" s="1"/>
  <c r="E46" i="12" s="1"/>
  <c r="E83" i="9"/>
  <c r="E118" i="9" s="1"/>
  <c r="E153" i="9" s="1"/>
  <c r="E38" i="10" s="1"/>
  <c r="E63" i="10" s="1"/>
  <c r="E38" i="12" s="1"/>
  <c r="E107" i="9"/>
  <c r="E142" i="9" s="1"/>
  <c r="E177" i="9" s="1"/>
  <c r="E54" i="10" s="1"/>
  <c r="E79" i="10" s="1"/>
  <c r="E54" i="12" s="1"/>
  <c r="E97" i="9"/>
  <c r="E132" i="9" s="1"/>
  <c r="E167" i="9" s="1"/>
  <c r="E44" i="10" s="1"/>
  <c r="E105" i="9"/>
  <c r="E140" i="9" s="1"/>
  <c r="E175" i="9" s="1"/>
  <c r="E52" i="10" s="1"/>
  <c r="E100" i="9"/>
  <c r="E135" i="9" s="1"/>
  <c r="E170" i="9" s="1"/>
  <c r="E47" i="10" s="1"/>
  <c r="E72" i="10" s="1"/>
  <c r="E47" i="12" s="1"/>
  <c r="E109" i="9"/>
  <c r="E144" i="9" s="1"/>
  <c r="E179" i="9" s="1"/>
  <c r="E101" i="9"/>
  <c r="E136" i="9" s="1"/>
  <c r="E171" i="9" s="1"/>
  <c r="E48" i="10" s="1"/>
  <c r="E96" i="9"/>
  <c r="E131" i="9" s="1"/>
  <c r="E166" i="9" s="1"/>
  <c r="E43" i="10" s="1"/>
  <c r="E68" i="10" s="1"/>
  <c r="E43" i="12" s="1"/>
  <c r="E87" i="9"/>
  <c r="E122" i="9" s="1"/>
  <c r="E157" i="9" s="1"/>
  <c r="E102" i="9"/>
  <c r="E137" i="9" s="1"/>
  <c r="E172" i="9" s="1"/>
  <c r="E49" i="10" s="1"/>
  <c r="E104" i="9"/>
  <c r="E139" i="9" s="1"/>
  <c r="E174" i="9" s="1"/>
  <c r="E51" i="10" s="1"/>
  <c r="D829" i="17"/>
  <c r="D1116" i="17" s="1"/>
  <c r="D1403" i="17" s="1"/>
  <c r="D696" i="17"/>
  <c r="D983" i="17" s="1"/>
  <c r="D1270" i="17" s="1"/>
  <c r="D784" i="17"/>
  <c r="D1071" i="17" s="1"/>
  <c r="D1358" i="17" s="1"/>
  <c r="D862" i="17"/>
  <c r="D1149" i="17" s="1"/>
  <c r="D1436" i="17" s="1"/>
  <c r="D587" i="17"/>
  <c r="D874" i="17" s="1"/>
  <c r="D1161" i="17" s="1"/>
  <c r="D761" i="17"/>
  <c r="D1048" i="17" s="1"/>
  <c r="D1335" i="17" s="1"/>
  <c r="D605" i="17"/>
  <c r="D892" i="17" s="1"/>
  <c r="D1179" i="17" s="1"/>
  <c r="D831" i="17"/>
  <c r="D1118" i="17" s="1"/>
  <c r="D1405" i="17" s="1"/>
  <c r="E94" i="9"/>
  <c r="E129" i="9" s="1"/>
  <c r="E164" i="9" s="1"/>
  <c r="D651" i="17"/>
  <c r="D938" i="17" s="1"/>
  <c r="D1225" i="17" s="1"/>
  <c r="E27" i="15" l="1"/>
  <c r="E39" i="15" s="1"/>
  <c r="E27" i="16" s="1"/>
  <c r="E1435" i="13"/>
  <c r="C21" i="20"/>
  <c r="C24" i="20"/>
  <c r="E41" i="10"/>
  <c r="E66" i="10" s="1"/>
  <c r="E41" i="12" s="1"/>
  <c r="E117" i="18"/>
  <c r="E111" i="18"/>
  <c r="E1425" i="13"/>
  <c r="E25" i="15"/>
  <c r="E37" i="15" s="1"/>
  <c r="E25" i="16" s="1"/>
  <c r="C23" i="20"/>
  <c r="C22" i="20"/>
  <c r="E29" i="15"/>
  <c r="E41" i="15" s="1"/>
  <c r="E29" i="16" s="1"/>
  <c r="E1437" i="13"/>
  <c r="E28" i="15"/>
  <c r="E40" i="15" s="1"/>
  <c r="E28" i="16" s="1"/>
  <c r="E1432" i="13"/>
  <c r="C30" i="16"/>
  <c r="C36" i="16"/>
  <c r="C39" i="16"/>
  <c r="C41" i="16"/>
  <c r="C51" i="20" s="1"/>
  <c r="C40" i="16"/>
  <c r="C37" i="16"/>
  <c r="C38" i="16"/>
  <c r="C81" i="12"/>
  <c r="C14" i="20"/>
  <c r="C82" i="12"/>
  <c r="C28" i="20"/>
  <c r="E867" i="13"/>
  <c r="E868" i="13" s="1"/>
  <c r="E873" i="13"/>
  <c r="C25" i="20"/>
  <c r="C15" i="20"/>
  <c r="D1160" i="13"/>
  <c r="D24" i="15"/>
  <c r="D1154" i="13"/>
  <c r="C29" i="20"/>
  <c r="C27" i="20"/>
  <c r="E55" i="10"/>
  <c r="E42" i="10"/>
  <c r="E67" i="10" s="1"/>
  <c r="E42" i="12" s="1"/>
  <c r="E39" i="10"/>
  <c r="E64" i="10" s="1"/>
  <c r="E39" i="12" s="1"/>
  <c r="E154" i="9"/>
  <c r="E42" i="9"/>
  <c r="D1160" i="17"/>
  <c r="D1154" i="17"/>
  <c r="C1154" i="17"/>
  <c r="C1160" i="17"/>
  <c r="D147" i="9"/>
  <c r="D57" i="10"/>
  <c r="E873" i="17"/>
  <c r="E867" i="17"/>
  <c r="C20" i="20"/>
  <c r="C31" i="20"/>
  <c r="C30" i="20"/>
  <c r="E1433" i="13"/>
  <c r="E26" i="15"/>
  <c r="E38" i="15" s="1"/>
  <c r="E26" i="16" s="1"/>
  <c r="D867" i="17"/>
  <c r="D80" i="10"/>
  <c r="D55" i="12" s="1"/>
  <c r="C19" i="20"/>
  <c r="C26" i="20"/>
  <c r="C18" i="20"/>
  <c r="E111" i="9"/>
  <c r="E117" i="9"/>
  <c r="E146" i="9" s="1"/>
  <c r="E40" i="10"/>
  <c r="E65" i="10" s="1"/>
  <c r="E40" i="12" s="1"/>
  <c r="E156" i="9"/>
  <c r="D146" i="18"/>
  <c r="D152" i="18"/>
  <c r="D62" i="10" s="1"/>
  <c r="C16" i="20"/>
  <c r="C17" i="20"/>
  <c r="E57" i="10" l="1"/>
  <c r="E147" i="9"/>
  <c r="C49" i="20"/>
  <c r="D147" i="18"/>
  <c r="D181" i="18"/>
  <c r="E80" i="10"/>
  <c r="E55" i="12" s="1"/>
  <c r="C43" i="16"/>
  <c r="C12" i="21"/>
  <c r="C46" i="20"/>
  <c r="C42" i="16"/>
  <c r="E146" i="18"/>
  <c r="E152" i="18"/>
  <c r="E62" i="10" s="1"/>
  <c r="D82" i="10"/>
  <c r="D81" i="10"/>
  <c r="D37" i="12"/>
  <c r="D1155" i="17"/>
  <c r="D1441" i="17"/>
  <c r="E24" i="15"/>
  <c r="E1160" i="13"/>
  <c r="E1154" i="13"/>
  <c r="E181" i="9"/>
  <c r="E56" i="10" s="1"/>
  <c r="D1155" i="13"/>
  <c r="D1441" i="13"/>
  <c r="C48" i="20"/>
  <c r="D36" i="15"/>
  <c r="D31" i="15"/>
  <c r="D30" i="15"/>
  <c r="C47" i="20"/>
  <c r="E1160" i="17"/>
  <c r="E1154" i="17"/>
  <c r="C1441" i="17"/>
  <c r="C1155" i="17"/>
  <c r="C50" i="20"/>
  <c r="D56" i="12" l="1"/>
  <c r="D64" i="12"/>
  <c r="D16" i="20" s="1"/>
  <c r="D66" i="12"/>
  <c r="D18" i="20" s="1"/>
  <c r="D62" i="12"/>
  <c r="D80" i="12"/>
  <c r="D32" i="20" s="1"/>
  <c r="D75" i="12"/>
  <c r="D27" i="20" s="1"/>
  <c r="D79" i="12"/>
  <c r="D31" i="20" s="1"/>
  <c r="D72" i="12"/>
  <c r="D24" i="20" s="1"/>
  <c r="D70" i="12"/>
  <c r="D22" i="20" s="1"/>
  <c r="D69" i="12"/>
  <c r="D21" i="20" s="1"/>
  <c r="D63" i="12"/>
  <c r="D15" i="20" s="1"/>
  <c r="D68" i="12"/>
  <c r="D20" i="20" s="1"/>
  <c r="D74" i="12"/>
  <c r="D26" i="20" s="1"/>
  <c r="D78" i="12"/>
  <c r="D30" i="20" s="1"/>
  <c r="D77" i="12"/>
  <c r="D29" i="20" s="1"/>
  <c r="D73" i="12"/>
  <c r="D25" i="20" s="1"/>
  <c r="D65" i="12"/>
  <c r="D17" i="20" s="1"/>
  <c r="D67" i="12"/>
  <c r="D19" i="20" s="1"/>
  <c r="D76" i="12"/>
  <c r="D28" i="20" s="1"/>
  <c r="D71" i="12"/>
  <c r="D23" i="20" s="1"/>
  <c r="D42" i="15"/>
  <c r="D43" i="15"/>
  <c r="D24" i="16"/>
  <c r="E1155" i="17"/>
  <c r="E1441" i="17"/>
  <c r="E81" i="10"/>
  <c r="E37" i="12"/>
  <c r="E1155" i="13"/>
  <c r="E1441" i="13"/>
  <c r="E147" i="18"/>
  <c r="E181" i="18"/>
  <c r="C31" i="21"/>
  <c r="C55" i="21" s="1"/>
  <c r="C30" i="21"/>
  <c r="C33" i="21"/>
  <c r="C57" i="21" s="1"/>
  <c r="C32" i="21"/>
  <c r="C56" i="21" s="1"/>
  <c r="C34" i="21"/>
  <c r="C58" i="21" s="1"/>
  <c r="C35" i="21"/>
  <c r="C59" i="21" s="1"/>
  <c r="E30" i="15"/>
  <c r="E36" i="15"/>
  <c r="E31" i="15"/>
  <c r="E82" i="10"/>
  <c r="C61" i="20" l="1"/>
  <c r="D81" i="12"/>
  <c r="D14" i="20"/>
  <c r="D82" i="12"/>
  <c r="D36" i="16"/>
  <c r="D30" i="16"/>
  <c r="D38" i="16"/>
  <c r="D48" i="20" s="1"/>
  <c r="D41" i="16"/>
  <c r="D51" i="20" s="1"/>
  <c r="D39" i="16"/>
  <c r="D49" i="20" s="1"/>
  <c r="D37" i="16"/>
  <c r="D47" i="20" s="1"/>
  <c r="D40" i="16"/>
  <c r="D50" i="20" s="1"/>
  <c r="C59" i="20"/>
  <c r="E56" i="12"/>
  <c r="E69" i="12"/>
  <c r="E21" i="20" s="1"/>
  <c r="E65" i="12"/>
  <c r="E17" i="20" s="1"/>
  <c r="E78" i="12"/>
  <c r="E30" i="20" s="1"/>
  <c r="E66" i="12"/>
  <c r="E18" i="20" s="1"/>
  <c r="E73" i="12"/>
  <c r="E25" i="20" s="1"/>
  <c r="E71" i="12"/>
  <c r="E23" i="20" s="1"/>
  <c r="E77" i="12"/>
  <c r="E29" i="20" s="1"/>
  <c r="E74" i="12"/>
  <c r="E26" i="20" s="1"/>
  <c r="E79" i="12"/>
  <c r="E31" i="20" s="1"/>
  <c r="E80" i="12"/>
  <c r="E32" i="20" s="1"/>
  <c r="E75" i="12"/>
  <c r="E27" i="20" s="1"/>
  <c r="E72" i="12"/>
  <c r="E24" i="20" s="1"/>
  <c r="E67" i="12"/>
  <c r="E19" i="20" s="1"/>
  <c r="E70" i="12"/>
  <c r="E22" i="20" s="1"/>
  <c r="E76" i="12"/>
  <c r="E28" i="20" s="1"/>
  <c r="E68" i="12"/>
  <c r="E20" i="20" s="1"/>
  <c r="E62" i="12"/>
  <c r="E63" i="12"/>
  <c r="E15" i="20" s="1"/>
  <c r="E64" i="12"/>
  <c r="E16" i="20" s="1"/>
  <c r="E42" i="15"/>
  <c r="E43" i="15"/>
  <c r="E24" i="16"/>
  <c r="C58" i="20"/>
  <c r="C62" i="20"/>
  <c r="C54" i="21"/>
  <c r="C36" i="21"/>
  <c r="C60" i="20"/>
  <c r="D12" i="21" l="1"/>
  <c r="D46" i="20"/>
  <c r="D42" i="16"/>
  <c r="D43" i="16"/>
  <c r="E81" i="12"/>
  <c r="E82" i="12"/>
  <c r="E14" i="20"/>
  <c r="E36" i="16"/>
  <c r="E30" i="16"/>
  <c r="E39" i="16"/>
  <c r="E49" i="20" s="1"/>
  <c r="E38" i="16"/>
  <c r="E48" i="20" s="1"/>
  <c r="E40" i="16"/>
  <c r="E50" i="20" s="1"/>
  <c r="E37" i="16"/>
  <c r="E47" i="20" s="1"/>
  <c r="E41" i="16"/>
  <c r="E51" i="20" s="1"/>
  <c r="C57" i="20"/>
  <c r="E42" i="16" l="1"/>
  <c r="E12" i="21"/>
  <c r="E43" i="16"/>
  <c r="E46" i="20"/>
  <c r="D32" i="21"/>
  <c r="D56" i="21" s="1"/>
  <c r="D59" i="20" s="1"/>
  <c r="D35" i="21"/>
  <c r="D59" i="21" s="1"/>
  <c r="D62" i="20" s="1"/>
  <c r="D33" i="21"/>
  <c r="D57" i="21" s="1"/>
  <c r="D60" i="20" s="1"/>
  <c r="D31" i="21"/>
  <c r="D55" i="21" s="1"/>
  <c r="D58" i="20" s="1"/>
  <c r="D34" i="21"/>
  <c r="D58" i="21" s="1"/>
  <c r="D61" i="20" s="1"/>
  <c r="D30" i="21"/>
  <c r="E34" i="21" l="1"/>
  <c r="E58" i="21" s="1"/>
  <c r="E61" i="20" s="1"/>
  <c r="E30" i="21"/>
  <c r="E35" i="21"/>
  <c r="E59" i="21" s="1"/>
  <c r="E62" i="20" s="1"/>
  <c r="E32" i="21"/>
  <c r="E56" i="21" s="1"/>
  <c r="E59" i="20" s="1"/>
  <c r="E33" i="21"/>
  <c r="E57" i="21" s="1"/>
  <c r="E60" i="20" s="1"/>
  <c r="E31" i="21"/>
  <c r="E55" i="21" s="1"/>
  <c r="E58" i="20" s="1"/>
  <c r="D36" i="21"/>
  <c r="D54" i="21"/>
  <c r="D57" i="20" s="1"/>
  <c r="E36" i="21" l="1"/>
  <c r="E54" i="21"/>
  <c r="E57" i="20"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<sst xmlns="http://schemas.openxmlformats.org/spreadsheetml/2006/main" count="2379" uniqueCount="540">
  <si>
    <t>Modelo Tarifario Simplificado
(Art. 30.2.b Reglamento (UE) 2017/460)</t>
  </si>
  <si>
    <t>Simplified Tariff Model
(Art. 30.2.b Regulation (UE) 2017/460)</t>
  </si>
  <si>
    <t>Description of the Tariff Model</t>
  </si>
  <si>
    <t>Descripción del Modelo Tarifario</t>
  </si>
  <si>
    <t>Leyenda</t>
  </si>
  <si>
    <t>Legend</t>
  </si>
  <si>
    <t>Datos de entrada / Input data</t>
  </si>
  <si>
    <t>TOTAL</t>
  </si>
  <si>
    <t>Allowed revenue to be recovered by commodity-based transmission tariffs</t>
  </si>
  <si>
    <t>Retribución reconocida a recuperar por tarifas de transporte basadas en volumen</t>
  </si>
  <si>
    <t>Punto de entrada / 
Entry point</t>
  </si>
  <si>
    <t>Año / Year</t>
  </si>
  <si>
    <t>Tipo de punto de entrada / Type of entry point</t>
  </si>
  <si>
    <t>CI Tarifa</t>
  </si>
  <si>
    <t>CI Almería</t>
  </si>
  <si>
    <t>VIP Pirineos</t>
  </si>
  <si>
    <t>VIP Ibérico</t>
  </si>
  <si>
    <t>PR Barcelona</t>
  </si>
  <si>
    <t>PR Cartagena</t>
  </si>
  <si>
    <t>PR Huelva</t>
  </si>
  <si>
    <t>PR Bilbao</t>
  </si>
  <si>
    <t>PR Sagunto</t>
  </si>
  <si>
    <t>PR Mugardos</t>
  </si>
  <si>
    <t>YAC Marismas</t>
  </si>
  <si>
    <t>YAC Viura</t>
  </si>
  <si>
    <t>AASS Serrablo</t>
  </si>
  <si>
    <t>AASS Gaviota</t>
  </si>
  <si>
    <t>AASS Yela</t>
  </si>
  <si>
    <t>AASS Marismas</t>
  </si>
  <si>
    <t>Conexión Internacional / Interconnection points</t>
  </si>
  <si>
    <t>Planta GNL / LNG Plant</t>
  </si>
  <si>
    <t>Producción Nacional / Production facilities</t>
  </si>
  <si>
    <t>AA.SS / Storage facilities</t>
  </si>
  <si>
    <t>Biogás / Biogas</t>
  </si>
  <si>
    <t>2.- Escenario de demanda por punto de entrada / Demand scenario by entry point</t>
  </si>
  <si>
    <t>3.- Escenario de demanda por punto de salida / Demand scenario by exit point</t>
  </si>
  <si>
    <t>Punto de salida / 
Exit point</t>
  </si>
  <si>
    <t>Salida Nacional / 
National exit</t>
  </si>
  <si>
    <t>Tipo de Consumidor / 
Type of customers</t>
  </si>
  <si>
    <t>&gt; 60 Bar</t>
  </si>
  <si>
    <t xml:space="preserve"> 16  - 60 Bar</t>
  </si>
  <si>
    <t>4-16 Bar</t>
  </si>
  <si>
    <t>&lt; 4 Bar</t>
  </si>
  <si>
    <t>Nivel de Presión / 
Pressure level</t>
  </si>
  <si>
    <t>Generación Eléctrica / Electricity generation</t>
  </si>
  <si>
    <t>Demanda Convencional / Conventional Demand</t>
  </si>
  <si>
    <t>4.- Detalle de la demanda nacional por tipo de consumidor / Detail of national demand by type of customer</t>
  </si>
  <si>
    <t>Salida Nacional / 
National Customers</t>
  </si>
  <si>
    <t>Entrada</t>
  </si>
  <si>
    <t>Entry</t>
  </si>
  <si>
    <t>Salida</t>
  </si>
  <si>
    <t>Exit</t>
  </si>
  <si>
    <t>Badajoz</t>
  </si>
  <si>
    <t>Tuy</t>
  </si>
  <si>
    <t>Irún</t>
  </si>
  <si>
    <t>Larrau</t>
  </si>
  <si>
    <t>Punto físico / Physical point</t>
  </si>
  <si>
    <t>oct 23 - sep 24</t>
  </si>
  <si>
    <t>oct 24 - sep 25</t>
  </si>
  <si>
    <t>oct 25 - sep 26</t>
  </si>
  <si>
    <t>1 - Capacidad contratada equivalente prevista / Forecasted equivalent contracted capacity (MWh/día)</t>
  </si>
  <si>
    <t>Salida Nacional / National exit</t>
  </si>
  <si>
    <t>1 - Desde cada punto de entrada a cada punto de salida / From each entry point to each exit point</t>
  </si>
  <si>
    <t>Punto de salida / Exit point</t>
  </si>
  <si>
    <t>Punto de Entrada / Entry point</t>
  </si>
  <si>
    <t>Punto de entrada físico/ Phisical entry point</t>
  </si>
  <si>
    <t>Punto de entrada/ Entry point</t>
  </si>
  <si>
    <t>Peajes de entrada por punto físico / Entry tariff by physical point</t>
  </si>
  <si>
    <t>Peajes de entrada  / Entry tariff</t>
  </si>
  <si>
    <t>GNL / LNG</t>
  </si>
  <si>
    <t>AASS</t>
  </si>
  <si>
    <t>Ajuste de los peajes de entrada  / Adjustments of entry tariff</t>
  </si>
  <si>
    <t>Peajes de salida por punto físico / Exit tariff by physical point</t>
  </si>
  <si>
    <t>Peajes de salida / Exit tariff</t>
  </si>
  <si>
    <t>Ajuste de los peajes de salida  / Adjustments of exit tariff</t>
  </si>
  <si>
    <t>GNL/ LNG</t>
  </si>
  <si>
    <t>1.- Retribución reconocida (€) / Allowed revenue (€)</t>
  </si>
  <si>
    <t>2.1 - Volumen (MWh) / Volume (MWh)</t>
  </si>
  <si>
    <t>2.2 - Capacidad contratada equivalente prevista (MWh/día) / Forecasted equivalent contracted capacity (MWh/day)</t>
  </si>
  <si>
    <t>3.1 - Volumen (MWh) / Volume (MWh)</t>
  </si>
  <si>
    <t>3.2 - Capacidad contratada equivalente prevista (MWh/día) / Forecasted equivalent contracted capacity (MWh/day)</t>
  </si>
  <si>
    <t>4.1 - Volumen (MWh) / Volume (MWh)</t>
  </si>
  <si>
    <t>4.2 - Capacidad contratada equivalente prevista (MWh/día) / Forecasted equivalent contracted capacity (MWh/day)</t>
  </si>
  <si>
    <t>Capacidad contratada equivalente prevista por punto de entrada físico (MWh/día) / Forecasted equivalent contracted capacity by physical entry point (MWh/day)</t>
  </si>
  <si>
    <t>Matriz de distancias (km) / Distance matrix (km)</t>
  </si>
  <si>
    <t>1 - Capacidad contratada equivalente prevista (MWh/day) / Forecasted equivalent contracted capacity (MWh/día)</t>
  </si>
  <si>
    <t>2 - Distancia ponderada por capacidad (km) / Capacity weighted distance (km)</t>
  </si>
  <si>
    <t>3 - Ponderación del coste para cada entrada (%) / weight of cost for each entry (%)</t>
  </si>
  <si>
    <t>4 - Retribución a recuperar (€) / Transmission services revenue to be recovered (€)</t>
  </si>
  <si>
    <t>1 - Capacidad contratada equivalente prevista (MWh/día) / Forecasted equivalent contracted capacity (MWh/day)</t>
  </si>
  <si>
    <t>4 - Retribución a recuperar (€)  / Transmission services revenue to be recovered (€)</t>
  </si>
  <si>
    <t>Peajes de salida por punto físico para los puntos con capacidad contratada nula / Exit tariffs per physical point for points with zero contracted capacity</t>
  </si>
  <si>
    <t>Peajes de entrada por punto físico para los puntos con capacidad contratada nula / Entry tariffs per physical point for points with zero contracted capacity</t>
  </si>
  <si>
    <t>Peajes de transporte basadas en volumen / Commodity-based transmission tariffs</t>
  </si>
  <si>
    <t>2 - Volumen (MWh) / Volume (MWh)</t>
  </si>
  <si>
    <t>Tarifas de Transporte / Transmission tariffs</t>
  </si>
  <si>
    <t>1.1 - Peaje de transporte basadas en capacidad (€/(MWh/día) y año) / Capacity-based transmission tariffs (€/(MWh/day) and year))</t>
  </si>
  <si>
    <t>1.1 - Peaje de transporte basados en volumen (€/MWh) / Commodity-based transmission tariffs (€/ MWh)</t>
  </si>
  <si>
    <t>Todos / All</t>
  </si>
  <si>
    <t>1.- Tarifas de entrada / Entry Tariff</t>
  </si>
  <si>
    <t>2.- Tarifas de Salida / Exit Tariff</t>
  </si>
  <si>
    <t>2.1 - Peaje de transporte basadas en capacidad (€/(MWh/día) y año) / Capacity-based transmission tariffs (€/(MWh/day) and year))</t>
  </si>
  <si>
    <t>Punto de Salida/ Exit point</t>
  </si>
  <si>
    <t>Punto de salida/ Exit point</t>
  </si>
  <si>
    <t>Hoja "Input"</t>
  </si>
  <si>
    <t>Hoja "Input_National_Capacity"</t>
  </si>
  <si>
    <t>Hoja "Entry capacity"</t>
  </si>
  <si>
    <t>Hoja "Exit Capacity"</t>
  </si>
  <si>
    <t>Hoja "Distance Matrix_en"</t>
  </si>
  <si>
    <t>Hoja "Distance Matrix_ex"</t>
  </si>
  <si>
    <t>Hoja "Entry Tariff_1a"</t>
  </si>
  <si>
    <t>Hoja "Exit Tariff_1b"</t>
  </si>
  <si>
    <t>Hoja "Entry Tariff_1b"</t>
  </si>
  <si>
    <t>Hoja "Entry Tariff_2"</t>
  </si>
  <si>
    <t>Hoja "Entry Tariff_3"</t>
  </si>
  <si>
    <t>Hoja "Exit Tariff_1a"</t>
  </si>
  <si>
    <t>Hoja "Exit Tariff_2"</t>
  </si>
  <si>
    <t>Hoja "Exit Tariff_3"</t>
  </si>
  <si>
    <t>Hoja "Commodity tariff"</t>
  </si>
  <si>
    <t>Hoja "Final Tariff"</t>
  </si>
  <si>
    <t>Sheet "Input"</t>
  </si>
  <si>
    <t>Sheet "Input_National_Capacity"</t>
  </si>
  <si>
    <t>Sheet "Entry capacity"</t>
  </si>
  <si>
    <t>Sheet "Exit Capacity"</t>
  </si>
  <si>
    <t>Sheet "Distance Matrix_en"</t>
  </si>
  <si>
    <t>Sheet "Distance Matrix_ex"</t>
  </si>
  <si>
    <t>Sheet "Entry Tariff_1a"</t>
  </si>
  <si>
    <t>Sheet "Entry Tariff_1b"</t>
  </si>
  <si>
    <t>Sheet "Entry Tariff_2"</t>
  </si>
  <si>
    <t>Sheet "Entry Tariff_3"</t>
  </si>
  <si>
    <t>Sheet "Exit Tariff_1a"</t>
  </si>
  <si>
    <t>Sheet "Exit Tariff_1b"</t>
  </si>
  <si>
    <t>Sheet "Exit Tariff_2"</t>
  </si>
  <si>
    <t>Sheet "Exit Tariff_3"</t>
  </si>
  <si>
    <t>Sheet "Commodity tariff"</t>
  </si>
  <si>
    <t>Sheet "Final Tariff"</t>
  </si>
  <si>
    <t>YAC Marismas / AASS - Storage facilities</t>
  </si>
  <si>
    <t>Tarifas aplicables</t>
  </si>
  <si>
    <t>Capacidad contratada equivalente por punto de salida físico / Equivalent contracted capacity by physical exit point</t>
  </si>
  <si>
    <t>1 - Distribución de la capacidad contratada de los consumidores nacionales por punto físico (%) / Distribution of the contracted capacity of national consumers by physical point (%)</t>
  </si>
  <si>
    <t>Capacidad contratada equivalente prevista por punto de salida físico (MWh/día)/ Forecasted equivalent contracted capacity by physical exit point (MWh/day)</t>
  </si>
  <si>
    <t>1 - Desde cada punto de salida a cada punto de entrada / From each exit point to each entry point</t>
  </si>
  <si>
    <t>Entrada / Entry</t>
  </si>
  <si>
    <t>Salida / Exit</t>
  </si>
  <si>
    <t>Parámetros de entrada relacionados con la retribución, el escenario de demanda, split entrada-salida y descuentos aplicables a los peajes de entrada y salida de los AA.SS.</t>
  </si>
  <si>
    <t>Calcula la capacidad contratada prevista por punto de entrada físico desagregando la capacidad contratada en los VIP por punto físico.</t>
  </si>
  <si>
    <t>Porcentajes a aplicar para distribuir la capacidad contratada asociada a los consumidores nacionales por punto de salida de la red de transporte.</t>
  </si>
  <si>
    <t>Calcula la capacidad contratada prevista por punto de salida físico desagregando la capacidad contratada en los VIP y en la salida nacional por punto físico.</t>
  </si>
  <si>
    <t>Matriz de distancias desde cada punto de entrada a cada punto de salida.</t>
  </si>
  <si>
    <t>Matriz de distancias desde cada punto de salida a cada punto de entrada.</t>
  </si>
  <si>
    <t>Aplica la metodología establecida en la Circular XX/2019 para calcular los peajes de transporte de entrada basados en capacidad por punto físico.</t>
  </si>
  <si>
    <t>Permite calcular los precios de transporte de entrada basados en capacidad si la capacidad prevista para un punto de entrada es nula.</t>
  </si>
  <si>
    <t>Peajes de transporte de entrada basados en capacidad antes de los ajustes establecidos en el artículo 9 del Reglamento 460/2017.</t>
  </si>
  <si>
    <t>Permite calcular los precios de transporte basados en capacidad si la capacidad prevista para un punto de entrada es nula.</t>
  </si>
  <si>
    <t>Aplica la metodología establecida en la Circular XX/2019 para calcular los peajes de transporte de salida basados en capacidad por punto físico.</t>
  </si>
  <si>
    <t>Peajes de transporte de salida basados en capacidad antes de los ajustes establecidos en el artículo 9 del Reglamento 460/2017.</t>
  </si>
  <si>
    <t>Peajes de transporte de entrada basados en capacidad final.</t>
  </si>
  <si>
    <t>Peajes de transporte de salida basados en capacidad final.</t>
  </si>
  <si>
    <t>El usuario puede cambiar el valor de las celdas amarillas para estimar los resultados de las tarifas.</t>
  </si>
  <si>
    <t>Las celdas en verde se calculan automáticamente y muestran el resultado de las simulaciones sobre la base de los supuestos considerados.</t>
  </si>
  <si>
    <t>The user may change the value of the yellow cells to estimate the results on tariffs.</t>
  </si>
  <si>
    <t>Cells in green are calculated automatically and show the results of the simulations on the basis of the assumptions considered.</t>
  </si>
  <si>
    <t>Tipo de punto de salida / Type of exit point</t>
  </si>
  <si>
    <t>Percentages to be applied to distribute the contracted capacity associated to national consumers by exit point of the transmission network.</t>
  </si>
  <si>
    <t>Applies the methodology established in Circular XX / 2019 to calculate capacity -based entry transmission tariffs per physical point.</t>
  </si>
  <si>
    <t>Distance matrix from each exit point to each entry point.</t>
  </si>
  <si>
    <t>Calculate the contracted capacity per physical entry point disaggregating the capacity contracted in the VIPs by physical point.</t>
  </si>
  <si>
    <t>Calculate the contracted capacity per physical exit point disaggregating the capacity contracted in the VIPs and in the national exit by physical point.</t>
  </si>
  <si>
    <t>Distance matrix from each entry point to each exit point.</t>
  </si>
  <si>
    <t>Input parameters related to revenues, demand scenario and discount, entry -exit split, and discount applicable to tariffs at entry points from and exit points to storage facilities.</t>
  </si>
  <si>
    <t>Allows you to calculate capacity - based entry transmission tariffs if the forecasted capacity for an entry point is zero.</t>
  </si>
  <si>
    <t>Capacity - based entry transmission tariffs before the adjustments established in Article 9 of Regulation 460/2017.</t>
  </si>
  <si>
    <t>Final capacity -based entry transmission tariffs.</t>
  </si>
  <si>
    <t>Applies the methodology established in Circular XX / 2019 to calculate capacity - based exit transmission tariffs per physical point.</t>
  </si>
  <si>
    <t>Allows you to calculate capacity - based exit transmission tariffs if the forecasted capacity for an entry point is zero.</t>
  </si>
  <si>
    <t>Capacity - based exit transmission tariffs before the adjustments established in Article 9 of Regulation 460/2017.</t>
  </si>
  <si>
    <t>Final Capacity - based exit transmission tariffs.</t>
  </si>
  <si>
    <t>Final Commodity - based transmission tariffs.</t>
  </si>
  <si>
    <t>Final Tariffs.</t>
  </si>
  <si>
    <t>Generación Eléctrica / Power generation</t>
  </si>
  <si>
    <t>5 - Peajes de transporte por punto de entrada (€/(MWh/día) y año) / Entry transmission tariff (€/(MWh/day) and year)</t>
  </si>
  <si>
    <t>2 - Peajes de transporte por punto de entrada (€/(MWh/día) y año) / Entry transmission tariff (€/(MWh/day) and year)</t>
  </si>
  <si>
    <t>3 - Peajes de transporte por punto de entrada incluyendo puntos con capacidad contratada prevista nula (€/(MWh/día) y año) / Entry transmission tariff including points with zero forecasted contracted capacity (€/(MWh/day) and year)</t>
  </si>
  <si>
    <t>2 - Peajes de transporte por punto de entrada (€/(MWh/día) y año)/Entry transmission tariff (€/(MWh/day) and year)</t>
  </si>
  <si>
    <t>5 - Peajes de transporte por punto de salida (€/(MWh/día) y año)/  Exit transmission tariff (€/(MWh/day) and year)</t>
  </si>
  <si>
    <t>5 - Peajes de transporte por punto de entrada (€/(MWh/día) y año) /  Entry transmission tariff (€/(MWh/day) and year)</t>
  </si>
  <si>
    <t>3 - Peajes ajustados de transporte por punto de entrada (€/(MWh/día) y año)/ Adjusted entry transmission tariff (€/(MWh/day) and year))</t>
  </si>
  <si>
    <t>2 - Peajes de transporte por punto de salida (€/(MWh/día) y año) / Exit transmission tariff (€/(MWh/day) and year)</t>
  </si>
  <si>
    <t>3 - Peajes de transporte por punto de salida incluyendo puntos con capacidad contratada prevista nula (€/(MWh/día) y año) / Exit transmission tariff including points with zero forecasted contracted capacity (€/(MWh/day) and year)</t>
  </si>
  <si>
    <t>6.- Otros parametros / Other parameters</t>
  </si>
  <si>
    <t>6.1 - Split Entrada - Salida / Entry - Exit Split</t>
  </si>
  <si>
    <t>6.2 - VIP Ibérico: Capacidad técnica por punto físico / VIP: Technical capacity by physical point</t>
  </si>
  <si>
    <t>6.3 - VIP Pirineos: Capacidad técnica por punto físico / VIP: Technical capacity by physical point</t>
  </si>
  <si>
    <t>6.4 - Descuento aplicables a los peajes de entrada y salida de los AA.SS /Discount applicable to tariffs at entry points from and exit points to storage facilities</t>
  </si>
  <si>
    <t>15.000 &lt; C ≤  50.000</t>
  </si>
  <si>
    <t>50.000 &lt; C ≤  300.000</t>
  </si>
  <si>
    <t>300.000 &lt; C ≤  1.500.000</t>
  </si>
  <si>
    <t>1.500.000 &lt; C ≤  5.000.000</t>
  </si>
  <si>
    <t>Hoja "Exit Tariff_4"</t>
  </si>
  <si>
    <t>Fixed charge per customer applicable to consumers who are not required to have equipment capable of measuring the maximum demanded</t>
  </si>
  <si>
    <t>Sheet "Exit Tariff_4"</t>
  </si>
  <si>
    <t>1 - Peajes ajustados de transporte por punto de salida (€/(MWh/día) y año) / Adjusted exit transmission tariff (€/(MWh/day) and year)</t>
  </si>
  <si>
    <t>3 - Retribución a recuperar a través de las tarifas de transporte basadas en capacidad (€) / 
Allowed revenues to be recovered through capacity-based transmission tariffs (€)</t>
  </si>
  <si>
    <t>RL.1</t>
  </si>
  <si>
    <t>RL.2</t>
  </si>
  <si>
    <t>RL.3</t>
  </si>
  <si>
    <t>RL.4</t>
  </si>
  <si>
    <t>RL.5</t>
  </si>
  <si>
    <t>RL.6</t>
  </si>
  <si>
    <t>4 - Número de Consumidores / Number of customers</t>
  </si>
  <si>
    <t>2.3 - Peaje de transporte basados en volumen (€/MWh) / Commodity-based transmission tariffs (€/ MWh)</t>
  </si>
  <si>
    <t>5.2 - Número de Consumidores / Number of customers</t>
  </si>
  <si>
    <t>Consumo anual (kWh) / Annual consumption (kWh)</t>
  </si>
  <si>
    <t>5.1 - Capacidad contratada equivalente prevista para cada grupo de consumidores (MWh/día) / Forecasted equivalent contracted capacity for each group of customers (MWh/day)</t>
  </si>
  <si>
    <t>2 - Capacidad contratada equivalente prevista para cada grupo de consumidores (MWh/día) / Forecasted equivalent contracted capacity for each group of customers (MWh/day)</t>
  </si>
  <si>
    <t>5 - Término por cliente de las tarifas de transportes aplicable a los consumidores que no disponen de equipos de medida que permitan medir la capacidad máxima demandada (€/consumidor y año) / Fixed charge per customer applicable to consumers without measuring equipment capable of recording maximum capacity (€/customer and year)</t>
  </si>
  <si>
    <t>Peajes por consumidor aplicable a los consumidores que no disponen de equipos de medida que permitan medir la capacidad máxima demandada / Fixed charge per customer applicable to consumers without a measuring equipment capable of recording maximum capacity</t>
  </si>
  <si>
    <t>5.- Demanda de los consumidores que no disponen de equipos de medida que permitan medir la capacidad máxima demandada / Demand for consumers  without a measuring equipment capable of recording maximum capacity</t>
  </si>
  <si>
    <t>2.2 - Término por cliente de las tarifas de transportes aplicable a los consumidores que no disponen de equipos de medida que permitan medir la capacidad máxima demandada (€/consumidor y año) / Fixed charge per customer applicable to consumers  without a measuring equipment capable of recording maximum capacity (€/customer and year)</t>
  </si>
  <si>
    <t>6.5 - Descuento aplicables a los peajes de entrada desde plantas de GNL /Discount applicable to tariffs at entry points from LNG terminals</t>
  </si>
  <si>
    <t>C ≤ 5.000</t>
  </si>
  <si>
    <t>5.000 &lt; C ≤  15.000</t>
  </si>
  <si>
    <t>Peajes de transporte basados en volumen final.</t>
  </si>
  <si>
    <t>Peajes por consumidor aplicable a los consumidores que no disponen de equipos de medida que permitan medir la capacidad máxima demandada.</t>
  </si>
  <si>
    <t xml:space="preserve">Primas obtenidas en las subastas de capacidad </t>
  </si>
  <si>
    <t>Capacity autions premium</t>
  </si>
  <si>
    <t>Retribución anual reconocida a recuperar por tarifas de transporte de capacidad</t>
  </si>
  <si>
    <t>Anual allowed revenue to be recovered by capacity-based transmission tariffs</t>
  </si>
  <si>
    <t>Compensaciones por interrumpibilidad</t>
  </si>
  <si>
    <t>Otros ingresos o costes liquidables a recuperar mediante los peajes de transporte basados en capacidad</t>
  </si>
  <si>
    <t>Revisión de la retribución anual a recuperar por tarifas de transporte de volumen</t>
  </si>
  <si>
    <t>Diferencias entre los ingresos inicialmente previstos y los ingresos reales resultantes de los peajes basado en volumen</t>
  </si>
  <si>
    <t>Otros ingresos o costes liquidables a recuperar mediante los peajes de transporte basados en volumen</t>
  </si>
  <si>
    <t>Amendments of anual allowed revenue to be recovered by capacity-based transmission tariffs</t>
  </si>
  <si>
    <t>Compensations for interruptions</t>
  </si>
  <si>
    <t xml:space="preserve">Difference between initial forecasted revenues and real revenues resulting from the application of the capacity-based transmission tariffs </t>
  </si>
  <si>
    <t>Diferencias entre los ingresos inicialmente previstos y los ingresos reales resultantes de los peajes basado en cpacidad</t>
  </si>
  <si>
    <t>Other incomes or costs to be recovered through capacity-based transmission tariffs</t>
  </si>
  <si>
    <t>Retribución anual a recuperar por tarifas de transporte de capacidad</t>
  </si>
  <si>
    <t>Annual revenue to be recovered by commodity-based transmission tariffs</t>
  </si>
  <si>
    <t>Amendments of anual allowed revenue to be recovered by commodity-based transmission tariffs</t>
  </si>
  <si>
    <t xml:space="preserve">Difference between initial forecasted revenues and real revenues resulting from the application of the commodity-based transmission tariffs </t>
  </si>
  <si>
    <t>Other incomes or costs to be recovered through commodity-based transmission tariffs</t>
  </si>
  <si>
    <t>BIO Medina Sidonia (K07)</t>
  </si>
  <si>
    <t>BIO Tudela (28A)</t>
  </si>
  <si>
    <t>BIO Mascaraque (F25)</t>
  </si>
  <si>
    <t>BIO Sagunto (15.11)</t>
  </si>
  <si>
    <t>BIO Sevilla (F07)</t>
  </si>
  <si>
    <t>YAC/AS Marismas</t>
  </si>
  <si>
    <t>K07</t>
  </si>
  <si>
    <t>28A</t>
  </si>
  <si>
    <t>F25</t>
  </si>
  <si>
    <t>15.11</t>
  </si>
  <si>
    <t>F07</t>
  </si>
  <si>
    <r>
      <t>El artículo 30.2.b del Reglamento 460/2017 de la Comisión por el que se establece  un código de red sobre la armonización de las estructuras tarifarias de transporte de gas según el cual la CNMC debe publicar : "</t>
    </r>
    <r>
      <rPr>
        <i/>
        <sz val="12"/>
        <color theme="1"/>
        <rFont val="Calibri"/>
        <family val="2"/>
        <scheme val="minor"/>
      </rPr>
      <t>al menos un modelo tarifario simplificado, que se actualizará regularmente, acompañado de la explicación de cómo se utiliza, que permita a los usuarios de la red calcular las tarifas de transporte aplicables en el período tarifario vigente y estimar su posible evolución más allá de ese período tarifario</t>
    </r>
    <r>
      <rPr>
        <sz val="12"/>
        <color theme="1"/>
        <rFont val="Calibri"/>
        <family val="2"/>
        <scheme val="minor"/>
      </rPr>
      <t>".
Este libro de Excel permite aplicar la metodología establecida en la Circular 6/2019 para calcular los peajes de transporte.
Toda la información incluida en este libro se publica únicamente a efectos informativos.
Los peajes de transporte resultantes no incluyen impuestos.</t>
    </r>
  </si>
  <si>
    <r>
      <t>The Article 30(2)(b) of the COMMISSION REGULATION (EU) 2017/460 of 16 March 2017 establishing a network code on harmonised transmission tariff structures for gas states that the CNMC shall publish: "</t>
    </r>
    <r>
      <rPr>
        <i/>
        <sz val="12"/>
        <color theme="1"/>
        <rFont val="Calibri"/>
        <family val="2"/>
        <scheme val="minor"/>
      </rPr>
      <t>at least a simplified tariff model, updated regularly, accompanied by the explanation of how to use it, enabling network users to calculate the transmission tariffs applicable for the prevailing tariff period and to estimate their possible evolution beyond such tariff period</t>
    </r>
    <r>
      <rPr>
        <sz val="12"/>
        <color theme="1"/>
        <rFont val="Calibri"/>
        <family val="2"/>
        <scheme val="minor"/>
      </rPr>
      <t xml:space="preserve">".
This Excel file allows you to apply the methodology established in Circular 6/2019 to calculate the transmission tariff.
All information included in this file is published for informational purposes only.
The transmission tariffs do not include taxes.
</t>
    </r>
  </si>
  <si>
    <t>BIO Madrid</t>
  </si>
  <si>
    <t>Revisión de la retribución anual a recuperar por tarifas de transporte de capacidad</t>
  </si>
  <si>
    <t>BIO La Galera (15.03A)</t>
  </si>
  <si>
    <t>15.03A</t>
  </si>
  <si>
    <t>CI Biriatou</t>
  </si>
  <si>
    <t>CI Larrau</t>
  </si>
  <si>
    <t>CI Badajoz</t>
  </si>
  <si>
    <t>CI Tuy</t>
  </si>
  <si>
    <t>AS Serrablo</t>
  </si>
  <si>
    <t>AS Gaviota</t>
  </si>
  <si>
    <t>AS Yela</t>
  </si>
  <si>
    <t>AS Marismas</t>
  </si>
  <si>
    <t>YAC Aznalcázar</t>
  </si>
  <si>
    <t>1 - Capacidad contratada equivalente prevista por tipo de punto de salida / Forecasted equivalent contracted capacity by type of exit point (MWh/día)</t>
  </si>
  <si>
    <t>3 - Peajes ajustados de transporte por punto de salida (€/(MWh/día) y año) / Allowed revenues to be recovered through capacity based transmission tariffs</t>
  </si>
  <si>
    <t>YAC Poseidon</t>
  </si>
  <si>
    <t>PR El Musel</t>
  </si>
  <si>
    <t>BIO Almansa (K48.10)</t>
  </si>
  <si>
    <t>BIO Arenas de Iguña (D06)</t>
  </si>
  <si>
    <t>D06</t>
  </si>
  <si>
    <t>K48.10</t>
  </si>
  <si>
    <t>PR Musel</t>
  </si>
  <si>
    <t>3.- Peajes de transporte basados en volumen (€/ MWh) / Commodity-based transmission tariffs (€/ MWh)</t>
  </si>
  <si>
    <t>01.1A</t>
  </si>
  <si>
    <t>03A</t>
  </si>
  <si>
    <t>1.01</t>
  </si>
  <si>
    <t>10</t>
  </si>
  <si>
    <t>11</t>
  </si>
  <si>
    <t>12</t>
  </si>
  <si>
    <t>13</t>
  </si>
  <si>
    <t>13A</t>
  </si>
  <si>
    <t>14</t>
  </si>
  <si>
    <t>15</t>
  </si>
  <si>
    <t>15.02</t>
  </si>
  <si>
    <t>15.04</t>
  </si>
  <si>
    <t>15.07</t>
  </si>
  <si>
    <t>15.08</t>
  </si>
  <si>
    <t>15.08A</t>
  </si>
  <si>
    <t>15.09</t>
  </si>
  <si>
    <t>15.09AD</t>
  </si>
  <si>
    <t>15.09X</t>
  </si>
  <si>
    <t>15.09X.3</t>
  </si>
  <si>
    <t>15.10</t>
  </si>
  <si>
    <t>15.12</t>
  </si>
  <si>
    <t>15.13E.C.</t>
  </si>
  <si>
    <t>15.14</t>
  </si>
  <si>
    <t>15.15</t>
  </si>
  <si>
    <t>15.16</t>
  </si>
  <si>
    <t>15.17</t>
  </si>
  <si>
    <t>15.19</t>
  </si>
  <si>
    <t>15.20.04</t>
  </si>
  <si>
    <t>15.20.05</t>
  </si>
  <si>
    <t>15.20.06</t>
  </si>
  <si>
    <t>15.20A.1</t>
  </si>
  <si>
    <t>15.21</t>
  </si>
  <si>
    <t>15.22</t>
  </si>
  <si>
    <t>15.23</t>
  </si>
  <si>
    <t>15.24</t>
  </si>
  <si>
    <t>15.26</t>
  </si>
  <si>
    <t>15.26AE.C.</t>
  </si>
  <si>
    <t>15.28-16</t>
  </si>
  <si>
    <t>15.30</t>
  </si>
  <si>
    <t>15.31</t>
  </si>
  <si>
    <t>15.31.1A</t>
  </si>
  <si>
    <t>15.31.3</t>
  </si>
  <si>
    <t>15.31A.2</t>
  </si>
  <si>
    <t>15.31A.4</t>
  </si>
  <si>
    <t>15.34</t>
  </si>
  <si>
    <t>15E.C.</t>
  </si>
  <si>
    <t>16A</t>
  </si>
  <si>
    <t>19</t>
  </si>
  <si>
    <t>20</t>
  </si>
  <si>
    <t>20.00A</t>
  </si>
  <si>
    <t>21</t>
  </si>
  <si>
    <t>22</t>
  </si>
  <si>
    <t>23</t>
  </si>
  <si>
    <t>23A</t>
  </si>
  <si>
    <t>24</t>
  </si>
  <si>
    <t>24A</t>
  </si>
  <si>
    <t>24E.C.</t>
  </si>
  <si>
    <t>25A</t>
  </si>
  <si>
    <t>25X</t>
  </si>
  <si>
    <t>26A</t>
  </si>
  <si>
    <t>27X</t>
  </si>
  <si>
    <t>28</t>
  </si>
  <si>
    <t>29</t>
  </si>
  <si>
    <t>30</t>
  </si>
  <si>
    <t>32</t>
  </si>
  <si>
    <t>33</t>
  </si>
  <si>
    <t>33X</t>
  </si>
  <si>
    <t>34</t>
  </si>
  <si>
    <t>35</t>
  </si>
  <si>
    <t>35X</t>
  </si>
  <si>
    <t>36</t>
  </si>
  <si>
    <t>38</t>
  </si>
  <si>
    <t>38X.02</t>
  </si>
  <si>
    <t>39.01</t>
  </si>
  <si>
    <t>4</t>
  </si>
  <si>
    <t>40</t>
  </si>
  <si>
    <t>41.01</t>
  </si>
  <si>
    <t>41.02</t>
  </si>
  <si>
    <t>41.03</t>
  </si>
  <si>
    <t>41.03X01</t>
  </si>
  <si>
    <t>41.04</t>
  </si>
  <si>
    <t>41.05</t>
  </si>
  <si>
    <t>41.06</t>
  </si>
  <si>
    <t>41.07X</t>
  </si>
  <si>
    <t>41.08</t>
  </si>
  <si>
    <t>41.09</t>
  </si>
  <si>
    <t>41.10</t>
  </si>
  <si>
    <t>41-16</t>
  </si>
  <si>
    <t>43.01</t>
  </si>
  <si>
    <t>43X.00</t>
  </si>
  <si>
    <t>45.01DXC</t>
  </si>
  <si>
    <t>45.02</t>
  </si>
  <si>
    <t>45.03</t>
  </si>
  <si>
    <t>45.04</t>
  </si>
  <si>
    <t>45-16</t>
  </si>
  <si>
    <t>5D.03</t>
  </si>
  <si>
    <t>5D.03.04</t>
  </si>
  <si>
    <t>6</t>
  </si>
  <si>
    <t>7A</t>
  </si>
  <si>
    <t>7B</t>
  </si>
  <si>
    <t>9E.C.</t>
  </si>
  <si>
    <t>A1</t>
  </si>
  <si>
    <t>A10</t>
  </si>
  <si>
    <t>A3</t>
  </si>
  <si>
    <t>A36L</t>
  </si>
  <si>
    <t>A5A</t>
  </si>
  <si>
    <t>A6</t>
  </si>
  <si>
    <t>A7</t>
  </si>
  <si>
    <t>A8</t>
  </si>
  <si>
    <t>A9</t>
  </si>
  <si>
    <t>A9A</t>
  </si>
  <si>
    <t>A9B</t>
  </si>
  <si>
    <t>B02</t>
  </si>
  <si>
    <t>B04</t>
  </si>
  <si>
    <t>B05</t>
  </si>
  <si>
    <t>B07</t>
  </si>
  <si>
    <t>B08</t>
  </si>
  <si>
    <t>B10</t>
  </si>
  <si>
    <t>B14</t>
  </si>
  <si>
    <t>B18</t>
  </si>
  <si>
    <t>B19</t>
  </si>
  <si>
    <t>B20</t>
  </si>
  <si>
    <t>BIO MADRID</t>
  </si>
  <si>
    <t>B22</t>
  </si>
  <si>
    <t>C1.01</t>
  </si>
  <si>
    <t>C2X.01</t>
  </si>
  <si>
    <t>CC.BE</t>
  </si>
  <si>
    <t>CC.CT.E</t>
  </si>
  <si>
    <t>CC.IB.E</t>
  </si>
  <si>
    <t>CC.PV.BBE</t>
  </si>
  <si>
    <t>CC.SG.UF</t>
  </si>
  <si>
    <t>CC.SON.E</t>
  </si>
  <si>
    <t>D01A</t>
  </si>
  <si>
    <t>D03A</t>
  </si>
  <si>
    <t>D04</t>
  </si>
  <si>
    <t>D06A</t>
  </si>
  <si>
    <t>D07</t>
  </si>
  <si>
    <t>D07.14</t>
  </si>
  <si>
    <t>D07A</t>
  </si>
  <si>
    <t>D08A</t>
  </si>
  <si>
    <t>D10A</t>
  </si>
  <si>
    <t>D12A</t>
  </si>
  <si>
    <t>D13</t>
  </si>
  <si>
    <t>D13A</t>
  </si>
  <si>
    <t>D14</t>
  </si>
  <si>
    <t>D15</t>
  </si>
  <si>
    <t>D16</t>
  </si>
  <si>
    <t>D16.01</t>
  </si>
  <si>
    <t>E01</t>
  </si>
  <si>
    <t>E02</t>
  </si>
  <si>
    <t>E15</t>
  </si>
  <si>
    <t>EG01</t>
  </si>
  <si>
    <t>F00</t>
  </si>
  <si>
    <t>F02</t>
  </si>
  <si>
    <t>F06.2</t>
  </si>
  <si>
    <t>F07.01</t>
  </si>
  <si>
    <t>F07.04</t>
  </si>
  <si>
    <t>F09</t>
  </si>
  <si>
    <t>F11</t>
  </si>
  <si>
    <t>F13</t>
  </si>
  <si>
    <t>F14</t>
  </si>
  <si>
    <t>F19</t>
  </si>
  <si>
    <t>F21</t>
  </si>
  <si>
    <t>F23</t>
  </si>
  <si>
    <t>F26</t>
  </si>
  <si>
    <t>F26.02</t>
  </si>
  <si>
    <t>F26A</t>
  </si>
  <si>
    <t>F27</t>
  </si>
  <si>
    <t>F28</t>
  </si>
  <si>
    <t>G03</t>
  </si>
  <si>
    <t>G04E.C.</t>
  </si>
  <si>
    <t>G07</t>
  </si>
  <si>
    <t>H1</t>
  </si>
  <si>
    <t>H72.1</t>
  </si>
  <si>
    <t>I001</t>
  </si>
  <si>
    <t>I003</t>
  </si>
  <si>
    <t>I005</t>
  </si>
  <si>
    <t>I006</t>
  </si>
  <si>
    <t>I007</t>
  </si>
  <si>
    <t>I008X</t>
  </si>
  <si>
    <t>I012</t>
  </si>
  <si>
    <t>I014</t>
  </si>
  <si>
    <t>I015ERM</t>
  </si>
  <si>
    <t>I016</t>
  </si>
  <si>
    <t>I018</t>
  </si>
  <si>
    <t>I019</t>
  </si>
  <si>
    <t>I020</t>
  </si>
  <si>
    <t>I020A</t>
  </si>
  <si>
    <t>I022</t>
  </si>
  <si>
    <t>I023</t>
  </si>
  <si>
    <t>I024</t>
  </si>
  <si>
    <t>I025</t>
  </si>
  <si>
    <t>I15</t>
  </si>
  <si>
    <t>J01A</t>
  </si>
  <si>
    <t>K02</t>
  </si>
  <si>
    <t>K05</t>
  </si>
  <si>
    <t>K11.01</t>
  </si>
  <si>
    <t>K19</t>
  </si>
  <si>
    <t>K25</t>
  </si>
  <si>
    <t>K29</t>
  </si>
  <si>
    <t>K31</t>
  </si>
  <si>
    <t>K37</t>
  </si>
  <si>
    <t>K39</t>
  </si>
  <si>
    <t>K41</t>
  </si>
  <si>
    <t>K44</t>
  </si>
  <si>
    <t>K45</t>
  </si>
  <si>
    <t>K46</t>
  </si>
  <si>
    <t>K47</t>
  </si>
  <si>
    <t>K48</t>
  </si>
  <si>
    <t>K48.02</t>
  </si>
  <si>
    <t>K48.03</t>
  </si>
  <si>
    <t>K48.05</t>
  </si>
  <si>
    <t>K48.07</t>
  </si>
  <si>
    <t>K48.08</t>
  </si>
  <si>
    <t>K50</t>
  </si>
  <si>
    <t>K52</t>
  </si>
  <si>
    <t>K54</t>
  </si>
  <si>
    <t>M01</t>
  </si>
  <si>
    <t>M05</t>
  </si>
  <si>
    <t>M09</t>
  </si>
  <si>
    <t>N07</t>
  </si>
  <si>
    <t>N07E.C.</t>
  </si>
  <si>
    <t>N08</t>
  </si>
  <si>
    <t>N09</t>
  </si>
  <si>
    <t>N10.1</t>
  </si>
  <si>
    <t>O01A</t>
  </si>
  <si>
    <t>O02</t>
  </si>
  <si>
    <t>O03</t>
  </si>
  <si>
    <t>O04A</t>
  </si>
  <si>
    <t>O05</t>
  </si>
  <si>
    <t>O06</t>
  </si>
  <si>
    <t>O07</t>
  </si>
  <si>
    <t>O09</t>
  </si>
  <si>
    <t>O11</t>
  </si>
  <si>
    <t>O11E.C.</t>
  </si>
  <si>
    <t>O12</t>
  </si>
  <si>
    <t>O14</t>
  </si>
  <si>
    <t>O14A</t>
  </si>
  <si>
    <t>O16</t>
  </si>
  <si>
    <t>O17</t>
  </si>
  <si>
    <t>O19</t>
  </si>
  <si>
    <t>O22</t>
  </si>
  <si>
    <t>O24</t>
  </si>
  <si>
    <t>P01</t>
  </si>
  <si>
    <t>P03</t>
  </si>
  <si>
    <t>P04</t>
  </si>
  <si>
    <t>P04A</t>
  </si>
  <si>
    <t>P06</t>
  </si>
  <si>
    <t>Q03B</t>
  </si>
  <si>
    <t>T02</t>
  </si>
  <si>
    <t>T04</t>
  </si>
  <si>
    <t>T05</t>
  </si>
  <si>
    <t>T05A</t>
  </si>
  <si>
    <t>T06</t>
  </si>
  <si>
    <t>T07</t>
  </si>
  <si>
    <t>T08</t>
  </si>
  <si>
    <t>T09.2</t>
  </si>
  <si>
    <t>T10</t>
  </si>
  <si>
    <t>AS YELA</t>
  </si>
  <si>
    <t>CI Medgaz</t>
  </si>
  <si>
    <t>Yac Aznalcázar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</si>
</sst>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 _€_-;\-* #,##0.00\ _€_-;_-* &quot;-&quot;??\ _€_-;_-@_-"/>
    <numFmt numFmtId="165" formatCode="0_ ;\-0\ "/>
    <numFmt numFmtId="166" formatCode="_-* #,##0\ _€_-;\-* #,##0\ _€_-;_-* &quot;-&quot;??\ _€_-;_-@_-"/>
    <numFmt numFmtId="167" formatCode="0.0%"/>
    <numFmt numFmtId="168" formatCode="_-* #,##0.00000\ _€_-;\-* #,##0.00000\ _€_-;_-* &quot;-&quot;??\ _€_-;_-@_-"/>
    <numFmt numFmtId="169" formatCode="0.000%"/>
    <numFmt numFmtId="170" formatCode="_-* #,##0.0000\ _€_-;\-* #,##0.0000\ _€_-;_-* &quot;-&quot;??\ _€_-;_-@_-"/>
    <numFmt numFmtId="171" formatCode="_-* #,##0.000000\ _€_-;\-* #,##0.000000\ _€_-;_-* &quot;-&quot;??\ _€_-;_-@_-"/>
    <numFmt numFmtId="172" formatCode="_-* #,##0.0000000\ _€_-;\-* #,##0.0000000\ _€_-;_-* &quot;-&quot;??\ _€_-;_-@_-"/>
    <numFmt numFmtId="173" formatCode="_-* #,##0.000\ _€_-;\-* #,##0.000\ _€_-;_-* &quot;-&quot;??\ _€_-;_-@_-"/>
    <numFmt numFmtId="174" formatCode="_-* #,##0.0000000\ _€_-;\-* #,##0.0000000\ _€_-;_-* &quot;-&quot;???????\ _€_-;_-@_-"/>
    <numFmt numFmtId="175" formatCode="_-* #,##0.0\ _€_-;\-* #,##0.0\ _€_-;_-* &quot;-&quot;??\ _€_-;_-@_-"/>
    <numFmt numFmtId="176" formatCode="_-* #,##0.000\ _€_-;\-* #,##0.000\ _€_-;_-* &quot;-&quot;???\ _€_-;_-@_-"/>
    <numFmt numFmtId="177" formatCode="_-* #,##0.0\ _€_-;\-* #,##0.0\ _€_-;_-* &quot;-&quot;??????\ _€_-;_-@_-"/>
    <numFmt numFmtId="178" formatCode="_-* #,##0.0000000000\ _€_-;\-* #,##0.0000000000\ _€_-;_-* &quot;-&quot;??\ _€_-;_-@_-"/>
    <numFmt numFmtId="179" formatCode="_-* #,##0.00000000000\ _€_-;\-* #,##0.00000000000\ _€_-;_-* &quot;-&quot;??\ _€_-;_-@_-"/>
    <numFmt numFmtId="180" formatCode="_-\ #,##0\ _€_-;\-\ #,##0\ _€_-;_-\ &quot;-&quot;??\ _€_-;_-@_-"/>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8"/>
      <color theme="0"/>
      <name val="Calibri"/>
      <family val="2"/>
      <scheme val="minor"/>
    </font>
    <font>
      <b/>
      <sz val="10"/>
      <color theme="0"/>
      <name val="Arial"/>
      <family val="2"/>
    </font>
    <font>
      <sz val="12"/>
      <color theme="1"/>
      <name val="Arial"/>
      <family val="2"/>
    </font>
    <font>
      <b/>
      <sz val="11"/>
      <name val="Calibri"/>
      <family val="2"/>
      <scheme val="minor"/>
    </font>
    <font>
      <b/>
      <sz val="13"/>
      <color theme="0"/>
      <name val="Calibri"/>
      <family val="2"/>
      <scheme val="minor"/>
    </font>
    <font>
      <b/>
      <sz val="15"/>
      <color theme="0"/>
      <name val="Calibri"/>
      <family val="2"/>
      <scheme val="minor"/>
    </font>
    <font>
      <sz val="12"/>
      <color theme="1"/>
      <name val="Calibri"/>
      <family val="2"/>
      <scheme val="minor"/>
    </font>
    <font>
      <i/>
      <sz val="12"/>
      <color theme="1"/>
      <name val="Calibri"/>
      <family val="2"/>
      <scheme val="minor"/>
    </font>
    <font>
      <sz val="11"/>
      <color rgb="FFFF0000"/>
      <name val="Calibri"/>
      <family val="2"/>
      <scheme val="minor"/>
    </font>
  </fonts>
  <fills count="9">
    <fill>
      <patternFill patternType="none"/>
    </fill>
    <fill>
      <patternFill patternType="gray125"/>
    </fill>
    <fill>
      <patternFill patternType="solid">
        <fgColor rgb="FFFF6D22"/>
        <bgColor indexed="64"/>
      </patternFill>
    </fill>
    <fill>
      <patternFill patternType="solid">
        <fgColor rgb="FF7F7F7F"/>
        <bgColor indexed="64"/>
      </patternFill>
    </fill>
    <fill>
      <patternFill patternType="solid">
        <fgColor theme="1"/>
        <bgColor indexed="64"/>
      </patternFill>
    </fill>
    <fill>
      <patternFill patternType="solid">
        <fgColor theme="9" tint="0.39997558519241921"/>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99">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auto="1"/>
      </left>
      <right style="thin">
        <color auto="1"/>
      </right>
      <top style="dotted">
        <color indexed="64"/>
      </top>
      <bottom style="dotted">
        <color indexed="64"/>
      </bottom>
      <diagonal/>
    </border>
    <border>
      <left style="thin">
        <color auto="1"/>
      </left>
      <right style="thin">
        <color auto="1"/>
      </right>
      <top style="dotted">
        <color auto="1"/>
      </top>
      <bottom style="medium">
        <color indexed="64"/>
      </bottom>
      <diagonal/>
    </border>
    <border>
      <left/>
      <right style="thin">
        <color auto="1"/>
      </right>
      <top style="dotted">
        <color auto="1"/>
      </top>
      <bottom style="dotted">
        <color auto="1"/>
      </bottom>
      <diagonal/>
    </border>
    <border>
      <left/>
      <right style="thin">
        <color auto="1"/>
      </right>
      <top style="dotted">
        <color auto="1"/>
      </top>
      <bottom style="medium">
        <color indexed="64"/>
      </bottom>
      <diagonal/>
    </border>
    <border>
      <left/>
      <right style="thin">
        <color theme="0"/>
      </right>
      <top/>
      <bottom style="dotted">
        <color auto="1"/>
      </bottom>
      <diagonal/>
    </border>
    <border>
      <left style="thin">
        <color auto="1"/>
      </left>
      <right style="thin">
        <color auto="1"/>
      </right>
      <top style="dotted">
        <color indexed="64"/>
      </top>
      <bottom/>
      <diagonal/>
    </border>
    <border>
      <left/>
      <right style="thin">
        <color auto="1"/>
      </right>
      <top style="dotted">
        <color auto="1"/>
      </top>
      <bottom/>
      <diagonal/>
    </border>
    <border>
      <left style="thin">
        <color theme="0"/>
      </left>
      <right style="thin">
        <color theme="0"/>
      </right>
      <top/>
      <bottom style="dotted">
        <color auto="1"/>
      </bottom>
      <diagonal/>
    </border>
    <border>
      <left style="thin">
        <color auto="1"/>
      </left>
      <right style="thin">
        <color auto="1"/>
      </right>
      <top style="dotted">
        <color indexed="64"/>
      </top>
      <bottom style="hair">
        <color auto="1"/>
      </bottom>
      <diagonal/>
    </border>
    <border>
      <left/>
      <right style="thin">
        <color auto="1"/>
      </right>
      <top style="dotted">
        <color indexed="64"/>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diagonal/>
    </border>
    <border>
      <left/>
      <right style="thin">
        <color auto="1"/>
      </right>
      <top style="hair">
        <color auto="1"/>
      </top>
      <bottom/>
      <diagonal/>
    </border>
    <border>
      <left/>
      <right style="thin">
        <color auto="1"/>
      </right>
      <top style="thin">
        <color indexed="64"/>
      </top>
      <bottom style="thin">
        <color indexed="64"/>
      </bottom>
      <diagonal/>
    </border>
    <border>
      <left style="medium">
        <color indexed="64"/>
      </left>
      <right/>
      <top style="medium">
        <color indexed="64"/>
      </top>
      <bottom/>
      <diagonal/>
    </border>
    <border>
      <left/>
      <right style="thin">
        <color theme="0"/>
      </right>
      <top style="medium">
        <color indexed="64"/>
      </top>
      <bottom/>
      <diagonal/>
    </border>
    <border>
      <left style="thin">
        <color theme="0"/>
      </left>
      <right style="thin">
        <color theme="0"/>
      </right>
      <top style="medium">
        <color indexed="64"/>
      </top>
      <bottom style="thin">
        <color theme="0"/>
      </bottom>
      <diagonal/>
    </border>
    <border>
      <left style="thin">
        <color theme="0"/>
      </left>
      <right style="medium">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top/>
      <bottom style="dotted">
        <color auto="1"/>
      </bottom>
      <diagonal/>
    </border>
    <border>
      <left style="thin">
        <color theme="0"/>
      </left>
      <right style="medium">
        <color indexed="64"/>
      </right>
      <top style="thin">
        <color theme="0"/>
      </top>
      <bottom/>
      <diagonal/>
    </border>
    <border>
      <left style="medium">
        <color indexed="64"/>
      </left>
      <right style="thin">
        <color auto="1"/>
      </right>
      <top style="dotted">
        <color indexed="64"/>
      </top>
      <bottom style="dotted">
        <color indexed="64"/>
      </bottom>
      <diagonal/>
    </border>
    <border>
      <left style="thin">
        <color auto="1"/>
      </left>
      <right style="medium">
        <color indexed="64"/>
      </right>
      <top style="dotted">
        <color indexed="64"/>
      </top>
      <bottom style="dotted">
        <color indexed="64"/>
      </bottom>
      <diagonal/>
    </border>
    <border>
      <left style="medium">
        <color indexed="64"/>
      </left>
      <right style="thin">
        <color auto="1"/>
      </right>
      <top style="dotted">
        <color auto="1"/>
      </top>
      <bottom style="medium">
        <color indexed="64"/>
      </bottom>
      <diagonal/>
    </border>
    <border>
      <left style="thin">
        <color auto="1"/>
      </left>
      <right style="medium">
        <color indexed="64"/>
      </right>
      <top style="dotted">
        <color auto="1"/>
      </top>
      <bottom style="medium">
        <color indexed="64"/>
      </bottom>
      <diagonal/>
    </border>
    <border>
      <left style="medium">
        <color indexed="64"/>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0"/>
      </right>
      <top style="medium">
        <color indexed="64"/>
      </top>
      <bottom style="medium">
        <color indexed="64"/>
      </bottom>
      <diagonal/>
    </border>
    <border>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medium">
        <color indexed="64"/>
      </left>
      <right style="thin">
        <color theme="0"/>
      </right>
      <top/>
      <bottom style="dotted">
        <color auto="1"/>
      </bottom>
      <diagonal/>
    </border>
    <border>
      <left style="medium">
        <color indexed="64"/>
      </left>
      <right style="thin">
        <color auto="1"/>
      </right>
      <top style="dotted">
        <color indexed="64"/>
      </top>
      <bottom/>
      <diagonal/>
    </border>
    <border>
      <left style="thin">
        <color auto="1"/>
      </left>
      <right style="medium">
        <color indexed="64"/>
      </right>
      <top style="dotted">
        <color indexed="64"/>
      </top>
      <bottom/>
      <diagonal/>
    </border>
    <border>
      <left style="medium">
        <color indexed="64"/>
      </left>
      <right style="thin">
        <color auto="1"/>
      </right>
      <top/>
      <bottom/>
      <diagonal/>
    </border>
    <border>
      <left style="medium">
        <color indexed="64"/>
      </left>
      <right style="thin">
        <color auto="1"/>
      </right>
      <top/>
      <bottom style="dotted">
        <color indexed="64"/>
      </bottom>
      <diagonal/>
    </border>
    <border>
      <left style="medium">
        <color indexed="64"/>
      </left>
      <right style="thin">
        <color auto="1"/>
      </right>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medium">
        <color indexed="64"/>
      </right>
      <top style="dotted">
        <color indexed="64"/>
      </top>
      <bottom style="hair">
        <color auto="1"/>
      </bottom>
      <diagonal/>
    </border>
    <border>
      <left style="thin">
        <color auto="1"/>
      </left>
      <right style="medium">
        <color indexed="64"/>
      </right>
      <top style="hair">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auto="1"/>
      </right>
      <top style="hair">
        <color auto="1"/>
      </top>
      <bottom/>
      <diagonal/>
    </border>
    <border>
      <left style="thin">
        <color auto="1"/>
      </left>
      <right style="medium">
        <color indexed="64"/>
      </right>
      <top style="hair">
        <color auto="1"/>
      </top>
      <bottom style="hair">
        <color auto="1"/>
      </bottom>
      <diagonal/>
    </border>
    <border>
      <left style="medium">
        <color indexed="64"/>
      </left>
      <right style="thin">
        <color indexed="64"/>
      </right>
      <top style="thin">
        <color indexed="64"/>
      </top>
      <bottom style="medium">
        <color indexed="64"/>
      </bottom>
      <diagonal/>
    </border>
    <border>
      <left/>
      <right style="thin">
        <color auto="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theme="0"/>
      </left>
      <right/>
      <top style="medium">
        <color indexed="64"/>
      </top>
      <bottom style="thin">
        <color theme="0"/>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thin">
        <color indexed="64"/>
      </left>
      <right/>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medium">
        <color indexed="64"/>
      </left>
      <right/>
      <top style="dotted">
        <color indexed="64"/>
      </top>
      <bottom/>
      <diagonal/>
    </border>
    <border>
      <left style="medium">
        <color indexed="64"/>
      </left>
      <right/>
      <top style="hair">
        <color auto="1"/>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right style="thin">
        <color auto="1"/>
      </right>
      <top/>
      <bottom style="dotted">
        <color auto="1"/>
      </bottom>
      <diagonal/>
    </border>
    <border>
      <left style="thin">
        <color auto="1"/>
      </left>
      <right style="thin">
        <color auto="1"/>
      </right>
      <top/>
      <bottom style="dotted">
        <color indexed="64"/>
      </bottom>
      <diagonal/>
    </border>
    <border>
      <left style="thin">
        <color auto="1"/>
      </left>
      <right style="medium">
        <color indexed="64"/>
      </right>
      <top/>
      <bottom style="dotted">
        <color indexed="64"/>
      </bottom>
      <diagonal/>
    </border>
    <border>
      <left style="medium">
        <color indexed="64"/>
      </left>
      <right style="thin">
        <color auto="1"/>
      </right>
      <top/>
      <bottom style="hair">
        <color auto="1"/>
      </bottom>
      <diagonal/>
    </border>
    <border>
      <left style="medium">
        <color indexed="64"/>
      </left>
      <right/>
      <top/>
      <bottom style="thin">
        <color indexed="64"/>
      </bottom>
      <diagonal/>
    </border>
    <border>
      <left/>
      <right style="thin">
        <color theme="0"/>
      </right>
      <top/>
      <bottom style="thin">
        <color indexed="64"/>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indexed="64"/>
      </right>
      <top/>
      <bottom style="hair">
        <color auto="1"/>
      </bottom>
      <diagonal/>
    </border>
    <border>
      <left style="medium">
        <color indexed="64"/>
      </left>
      <right style="thin">
        <color auto="1"/>
      </right>
      <top style="dotted">
        <color indexed="64"/>
      </top>
      <bottom style="thin">
        <color indexed="64"/>
      </bottom>
      <diagonal/>
    </border>
    <border>
      <left/>
      <right style="thin">
        <color auto="1"/>
      </right>
      <top style="dotted">
        <color indexed="64"/>
      </top>
      <bottom style="thin">
        <color indexed="64"/>
      </bottom>
      <diagonal/>
    </border>
    <border>
      <left style="thin">
        <color auto="1"/>
      </left>
      <right style="medium">
        <color indexed="64"/>
      </right>
      <top style="dotted">
        <color indexed="64"/>
      </top>
      <bottom style="thin">
        <color indexed="64"/>
      </bottom>
      <diagonal/>
    </border>
    <border>
      <left style="thin">
        <color auto="1"/>
      </left>
      <right style="medium">
        <color indexed="64"/>
      </right>
      <top/>
      <bottom/>
      <diagonal/>
    </border>
  </borders>
  <cellStyleXfs count="4">
    <xf numFmtId="0" fontId="0" fillId="0" borderId="0"/>
    <xf numFmtId="164" fontId="1" fillId="0" borderId="0" applyFont="0" applyFill="0" applyBorder="0" applyAlignment="0" applyProtection="0"/>
    <xf numFmtId="0" fontId="6" fillId="0" borderId="0"/>
    <xf numFmtId="9" fontId="1" fillId="0" borderId="0" applyFont="0" applyFill="0" applyBorder="0" applyAlignment="0" applyProtection="0"/>
  </cellStyleXfs>
  <cellXfs count="232">
    <xf numFmtId="0" fontId="0" fillId="0" borderId="0" xfId="0"/>
    <xf numFmtId="0" fontId="0" fillId="0" borderId="0" xfId="0" applyAlignment="1">
      <alignment vertical="center"/>
    </xf>
    <xf numFmtId="0" fontId="0" fillId="0" borderId="1" xfId="0" applyBorder="1" applyAlignment="1">
      <alignment vertical="center"/>
    </xf>
    <xf numFmtId="0" fontId="2" fillId="5" borderId="2" xfId="0" applyFont="1" applyFill="1" applyBorder="1" applyAlignment="1">
      <alignment vertical="center"/>
    </xf>
    <xf numFmtId="0" fontId="3" fillId="0" borderId="6" xfId="2" applyFont="1" applyBorder="1" applyAlignment="1">
      <alignment horizontal="left" vertical="center" wrapText="1" indent="1"/>
    </xf>
    <xf numFmtId="0" fontId="3" fillId="0" borderId="7" xfId="2" applyFont="1" applyBorder="1" applyAlignment="1">
      <alignment horizontal="left" vertical="center" wrapText="1" indent="1"/>
    </xf>
    <xf numFmtId="0" fontId="3" fillId="0" borderId="10" xfId="2" applyFont="1" applyBorder="1" applyAlignment="1">
      <alignment horizontal="left" vertical="center" wrapText="1" indent="1"/>
    </xf>
    <xf numFmtId="0" fontId="2" fillId="6" borderId="2" xfId="0" applyFont="1" applyFill="1" applyBorder="1" applyAlignment="1">
      <alignment vertical="center"/>
    </xf>
    <xf numFmtId="166" fontId="3" fillId="6" borderId="4" xfId="1" applyNumberFormat="1" applyFont="1" applyFill="1" applyBorder="1" applyAlignment="1">
      <alignment vertical="center"/>
    </xf>
    <xf numFmtId="166" fontId="3" fillId="6" borderId="9" xfId="1" applyNumberFormat="1" applyFont="1" applyFill="1" applyBorder="1" applyAlignment="1">
      <alignment vertical="center"/>
    </xf>
    <xf numFmtId="0" fontId="3" fillId="0" borderId="10" xfId="2" applyFont="1" applyBorder="1" applyAlignment="1">
      <alignment horizontal="left" vertical="center" wrapText="1" indent="2"/>
    </xf>
    <xf numFmtId="0" fontId="3" fillId="0" borderId="13" xfId="2" applyFont="1" applyBorder="1" applyAlignment="1">
      <alignment horizontal="left" vertical="center" wrapText="1" indent="2"/>
    </xf>
    <xf numFmtId="0" fontId="3" fillId="0" borderId="15" xfId="2" applyFont="1" applyBorder="1" applyAlignment="1">
      <alignment horizontal="left" vertical="center" wrapText="1" indent="2"/>
    </xf>
    <xf numFmtId="166" fontId="3" fillId="7" borderId="12" xfId="1" applyNumberFormat="1" applyFont="1" applyFill="1" applyBorder="1" applyAlignment="1">
      <alignment vertical="center"/>
    </xf>
    <xf numFmtId="166" fontId="3" fillId="7" borderId="14" xfId="1" applyNumberFormat="1" applyFont="1" applyFill="1" applyBorder="1" applyAlignment="1">
      <alignment vertical="center"/>
    </xf>
    <xf numFmtId="0" fontId="3" fillId="0" borderId="17" xfId="2" applyFont="1" applyBorder="1" applyAlignment="1">
      <alignment horizontal="left" vertical="center" wrapText="1" indent="2"/>
    </xf>
    <xf numFmtId="166" fontId="3" fillId="7" borderId="16" xfId="1" applyNumberFormat="1" applyFont="1" applyFill="1" applyBorder="1" applyAlignment="1">
      <alignment vertical="center"/>
    </xf>
    <xf numFmtId="0" fontId="0" fillId="7" borderId="0" xfId="0" applyFill="1" applyAlignment="1">
      <alignment vertical="center"/>
    </xf>
    <xf numFmtId="0" fontId="4" fillId="4" borderId="0" xfId="0" applyFont="1" applyFill="1" applyAlignment="1">
      <alignment horizontal="left" vertical="center"/>
    </xf>
    <xf numFmtId="0" fontId="4" fillId="4" borderId="0" xfId="0" applyFont="1" applyFill="1" applyAlignment="1">
      <alignment horizontal="center" vertical="center"/>
    </xf>
    <xf numFmtId="165" fontId="5" fillId="3" borderId="3" xfId="1" applyNumberFormat="1" applyFont="1" applyFill="1" applyBorder="1" applyAlignment="1">
      <alignment horizontal="center" vertical="center" wrapText="1"/>
    </xf>
    <xf numFmtId="165" fontId="5" fillId="3" borderId="3" xfId="1" applyNumberFormat="1" applyFont="1" applyFill="1" applyBorder="1" applyAlignment="1">
      <alignment horizontal="centerContinuous" vertical="center" wrapText="1"/>
    </xf>
    <xf numFmtId="164" fontId="5" fillId="3" borderId="21" xfId="1" applyFont="1" applyFill="1" applyBorder="1" applyAlignment="1">
      <alignment horizontal="centerContinuous" vertical="center" wrapText="1"/>
    </xf>
    <xf numFmtId="164" fontId="5" fillId="3" borderId="22" xfId="1" applyFont="1" applyFill="1" applyBorder="1" applyAlignment="1">
      <alignment horizontal="centerContinuous" vertical="center" wrapText="1"/>
    </xf>
    <xf numFmtId="164" fontId="5" fillId="3" borderId="23" xfId="1" applyFont="1" applyFill="1" applyBorder="1" applyAlignment="1">
      <alignment horizontal="centerContinuous" vertical="center" wrapText="1"/>
    </xf>
    <xf numFmtId="165" fontId="5" fillId="3" borderId="25" xfId="1" applyNumberFormat="1" applyFont="1" applyFill="1" applyBorder="1" applyAlignment="1">
      <alignment horizontal="centerContinuous" vertical="center" wrapText="1"/>
    </xf>
    <xf numFmtId="0" fontId="3" fillId="0" borderId="26" xfId="2" applyFont="1" applyBorder="1" applyAlignment="1">
      <alignment horizontal="left" vertical="center" wrapText="1" indent="1"/>
    </xf>
    <xf numFmtId="0" fontId="3" fillId="0" borderId="28" xfId="2" applyFont="1" applyBorder="1" applyAlignment="1">
      <alignment horizontal="left" vertical="center" wrapText="1" indent="1"/>
    </xf>
    <xf numFmtId="0" fontId="7" fillId="8" borderId="30" xfId="2" applyFont="1" applyFill="1" applyBorder="1" applyAlignment="1">
      <alignment horizontal="left" vertical="center" indent="3"/>
    </xf>
    <xf numFmtId="0" fontId="7" fillId="8" borderId="31" xfId="2" applyFont="1" applyFill="1" applyBorder="1" applyAlignment="1">
      <alignment horizontal="left" vertical="center" indent="3"/>
    </xf>
    <xf numFmtId="0" fontId="8" fillId="4" borderId="0" xfId="0" applyFont="1" applyFill="1" applyAlignment="1">
      <alignment horizontal="left" vertical="center"/>
    </xf>
    <xf numFmtId="0" fontId="7" fillId="8" borderId="18" xfId="2" applyFont="1" applyFill="1" applyBorder="1" applyAlignment="1">
      <alignment horizontal="left" vertical="center" indent="3"/>
    </xf>
    <xf numFmtId="0" fontId="4" fillId="2" borderId="34" xfId="0" applyFont="1" applyFill="1" applyBorder="1" applyAlignment="1">
      <alignment horizontal="centerContinuous" vertical="center" wrapText="1"/>
    </xf>
    <xf numFmtId="0" fontId="4" fillId="2" borderId="35" xfId="0" applyFont="1" applyFill="1" applyBorder="1" applyAlignment="1">
      <alignment horizontal="centerContinuous" vertical="center" wrapText="1"/>
    </xf>
    <xf numFmtId="0" fontId="4" fillId="2" borderId="36" xfId="0" applyFont="1" applyFill="1" applyBorder="1" applyAlignment="1">
      <alignment horizontal="centerContinuous" vertical="center"/>
    </xf>
    <xf numFmtId="0" fontId="4" fillId="2" borderId="37" xfId="0" applyFont="1" applyFill="1" applyBorder="1" applyAlignment="1">
      <alignment horizontal="centerContinuous" vertical="center"/>
    </xf>
    <xf numFmtId="0" fontId="4" fillId="2" borderId="36" xfId="0" applyFont="1" applyFill="1" applyBorder="1" applyAlignment="1">
      <alignment horizontal="centerContinuous" vertical="center" wrapText="1"/>
    </xf>
    <xf numFmtId="0" fontId="4" fillId="3" borderId="34" xfId="0" applyFont="1" applyFill="1" applyBorder="1" applyAlignment="1">
      <alignment horizontal="centerContinuous" vertical="center" wrapText="1"/>
    </xf>
    <xf numFmtId="0" fontId="4" fillId="3" borderId="36" xfId="0" applyFont="1" applyFill="1" applyBorder="1" applyAlignment="1">
      <alignment horizontal="centerContinuous" vertical="center"/>
    </xf>
    <xf numFmtId="0" fontId="4" fillId="3" borderId="36" xfId="0" applyFont="1" applyFill="1" applyBorder="1" applyAlignment="1">
      <alignment horizontal="centerContinuous" vertical="center" wrapText="1"/>
    </xf>
    <xf numFmtId="0" fontId="4" fillId="3" borderId="37" xfId="0" applyFont="1" applyFill="1" applyBorder="1" applyAlignment="1">
      <alignment horizontal="centerContinuous" vertical="center"/>
    </xf>
    <xf numFmtId="0" fontId="3" fillId="0" borderId="41" xfId="2" applyFont="1" applyBorder="1" applyAlignment="1">
      <alignment horizontal="left" vertical="center" wrapText="1" indent="1"/>
    </xf>
    <xf numFmtId="0" fontId="3" fillId="0" borderId="46" xfId="2" applyFont="1" applyBorder="1" applyAlignment="1">
      <alignment horizontal="left" vertical="center" indent="2"/>
    </xf>
    <xf numFmtId="0" fontId="7" fillId="8" borderId="49" xfId="2" applyFont="1" applyFill="1" applyBorder="1" applyAlignment="1">
      <alignment horizontal="left" vertical="center" indent="3"/>
    </xf>
    <xf numFmtId="0" fontId="7" fillId="8" borderId="53" xfId="2" applyFont="1" applyFill="1" applyBorder="1" applyAlignment="1">
      <alignment horizontal="left" vertical="center" indent="3"/>
    </xf>
    <xf numFmtId="0" fontId="7" fillId="8" borderId="54" xfId="2" applyFont="1" applyFill="1" applyBorder="1" applyAlignment="1">
      <alignment horizontal="left" vertical="center" indent="3"/>
    </xf>
    <xf numFmtId="166" fontId="3" fillId="7" borderId="4" xfId="1" applyNumberFormat="1" applyFont="1" applyFill="1" applyBorder="1" applyAlignment="1">
      <alignment vertical="center"/>
    </xf>
    <xf numFmtId="166" fontId="3" fillId="7" borderId="9" xfId="1" applyNumberFormat="1" applyFont="1" applyFill="1" applyBorder="1" applyAlignment="1">
      <alignment vertical="center"/>
    </xf>
    <xf numFmtId="3" fontId="3" fillId="0" borderId="26" xfId="2" applyNumberFormat="1" applyFont="1" applyBorder="1" applyAlignment="1">
      <alignment horizontal="left" vertical="center" wrapText="1" indent="1"/>
    </xf>
    <xf numFmtId="10" fontId="3" fillId="7" borderId="4" xfId="3" applyNumberFormat="1" applyFont="1" applyFill="1" applyBorder="1" applyAlignment="1">
      <alignment vertical="center"/>
    </xf>
    <xf numFmtId="10" fontId="3" fillId="7" borderId="9" xfId="3" applyNumberFormat="1" applyFont="1" applyFill="1" applyBorder="1" applyAlignment="1">
      <alignment vertical="center"/>
    </xf>
    <xf numFmtId="166" fontId="3" fillId="7" borderId="27" xfId="1" applyNumberFormat="1" applyFont="1" applyFill="1" applyBorder="1" applyAlignment="1">
      <alignment vertical="center"/>
    </xf>
    <xf numFmtId="164" fontId="5" fillId="3" borderId="58" xfId="1" applyFont="1" applyFill="1" applyBorder="1" applyAlignment="1">
      <alignment horizontal="centerContinuous" vertical="center" wrapText="1"/>
    </xf>
    <xf numFmtId="0" fontId="4" fillId="4" borderId="59" xfId="0" applyFont="1" applyFill="1" applyBorder="1" applyAlignment="1">
      <alignment horizontal="center" vertical="center"/>
    </xf>
    <xf numFmtId="0" fontId="4" fillId="4" borderId="57" xfId="0" applyFont="1" applyFill="1" applyBorder="1" applyAlignment="1">
      <alignment horizontal="center" vertical="center"/>
    </xf>
    <xf numFmtId="166" fontId="3" fillId="7" borderId="5" xfId="1" applyNumberFormat="1" applyFont="1" applyFill="1" applyBorder="1" applyAlignment="1">
      <alignment vertical="center"/>
    </xf>
    <xf numFmtId="0" fontId="4" fillId="4" borderId="61" xfId="0" applyFont="1" applyFill="1" applyBorder="1" applyAlignment="1">
      <alignment horizontal="center" vertical="center"/>
    </xf>
    <xf numFmtId="166" fontId="0" fillId="0" borderId="0" xfId="0" applyNumberFormat="1" applyAlignment="1">
      <alignment vertical="center"/>
    </xf>
    <xf numFmtId="166" fontId="3" fillId="7" borderId="42" xfId="1" applyNumberFormat="1" applyFont="1" applyFill="1" applyBorder="1" applyAlignment="1">
      <alignment vertical="center"/>
    </xf>
    <xf numFmtId="166" fontId="7" fillId="8" borderId="32" xfId="1" applyNumberFormat="1" applyFont="1" applyFill="1" applyBorder="1" applyAlignment="1">
      <alignment vertical="center"/>
    </xf>
    <xf numFmtId="166" fontId="7" fillId="8" borderId="33" xfId="1" applyNumberFormat="1" applyFont="1" applyFill="1" applyBorder="1" applyAlignment="1">
      <alignment vertical="center"/>
    </xf>
    <xf numFmtId="164" fontId="3" fillId="7" borderId="4" xfId="1" applyFont="1" applyFill="1" applyBorder="1" applyAlignment="1">
      <alignment vertical="center"/>
    </xf>
    <xf numFmtId="164" fontId="3" fillId="7" borderId="27" xfId="1" applyFont="1" applyFill="1" applyBorder="1" applyAlignment="1">
      <alignment vertical="center"/>
    </xf>
    <xf numFmtId="164" fontId="3" fillId="7" borderId="9" xfId="1" applyFont="1" applyFill="1" applyBorder="1" applyAlignment="1">
      <alignment vertical="center"/>
    </xf>
    <xf numFmtId="164" fontId="3" fillId="7" borderId="42" xfId="1" applyFont="1" applyFill="1" applyBorder="1" applyAlignment="1">
      <alignment vertical="center"/>
    </xf>
    <xf numFmtId="164" fontId="7" fillId="8" borderId="32" xfId="1" applyFont="1" applyFill="1" applyBorder="1" applyAlignment="1">
      <alignment vertical="center"/>
    </xf>
    <xf numFmtId="164" fontId="7" fillId="8" borderId="33" xfId="1" applyFont="1" applyFill="1" applyBorder="1" applyAlignment="1">
      <alignment vertical="center"/>
    </xf>
    <xf numFmtId="168" fontId="3" fillId="7" borderId="9" xfId="1" applyNumberFormat="1" applyFont="1" applyFill="1" applyBorder="1" applyAlignment="1">
      <alignment vertical="center"/>
    </xf>
    <xf numFmtId="168" fontId="3" fillId="7" borderId="42" xfId="1" applyNumberFormat="1" applyFont="1" applyFill="1" applyBorder="1" applyAlignment="1">
      <alignment vertical="center"/>
    </xf>
    <xf numFmtId="168" fontId="7" fillId="8" borderId="32" xfId="1" applyNumberFormat="1" applyFont="1" applyFill="1" applyBorder="1" applyAlignment="1">
      <alignment vertical="center"/>
    </xf>
    <xf numFmtId="168" fontId="7" fillId="8" borderId="33" xfId="1" applyNumberFormat="1" applyFont="1" applyFill="1" applyBorder="1" applyAlignment="1">
      <alignment vertical="center"/>
    </xf>
    <xf numFmtId="164" fontId="0" fillId="0" borderId="0" xfId="1" applyFont="1" applyAlignment="1">
      <alignment vertical="center"/>
    </xf>
    <xf numFmtId="164" fontId="0" fillId="0" borderId="0" xfId="0" applyNumberFormat="1" applyAlignment="1">
      <alignment vertical="center"/>
    </xf>
    <xf numFmtId="0" fontId="3" fillId="0" borderId="63" xfId="2" applyFont="1" applyBorder="1" applyAlignment="1">
      <alignment horizontal="left" vertical="center" wrapText="1" indent="2"/>
    </xf>
    <xf numFmtId="9" fontId="3" fillId="7" borderId="12" xfId="3" applyFont="1" applyFill="1" applyBorder="1" applyAlignment="1">
      <alignment vertical="center"/>
    </xf>
    <xf numFmtId="9" fontId="3" fillId="7" borderId="47" xfId="3" applyFont="1" applyFill="1" applyBorder="1" applyAlignment="1">
      <alignment vertical="center"/>
    </xf>
    <xf numFmtId="9" fontId="3" fillId="7" borderId="64" xfId="3" applyFont="1" applyFill="1" applyBorder="1" applyAlignment="1">
      <alignment vertical="center"/>
    </xf>
    <xf numFmtId="9" fontId="3" fillId="7" borderId="65" xfId="3" applyFont="1" applyFill="1" applyBorder="1" applyAlignment="1">
      <alignment vertical="center"/>
    </xf>
    <xf numFmtId="169" fontId="3" fillId="7" borderId="4" xfId="3" applyNumberFormat="1" applyFont="1" applyFill="1" applyBorder="1" applyAlignment="1">
      <alignment vertical="center"/>
    </xf>
    <xf numFmtId="169" fontId="3" fillId="7" borderId="27" xfId="3" applyNumberFormat="1" applyFont="1" applyFill="1" applyBorder="1" applyAlignment="1">
      <alignment vertical="center"/>
    </xf>
    <xf numFmtId="164" fontId="3" fillId="5" borderId="4" xfId="1" applyFont="1" applyFill="1" applyBorder="1" applyAlignment="1">
      <alignment vertical="center"/>
    </xf>
    <xf numFmtId="164" fontId="3" fillId="5" borderId="27" xfId="1" applyFont="1" applyFill="1" applyBorder="1" applyAlignment="1">
      <alignment vertical="center"/>
    </xf>
    <xf numFmtId="164" fontId="3" fillId="5" borderId="9" xfId="1" applyFont="1" applyFill="1" applyBorder="1" applyAlignment="1">
      <alignment vertical="center"/>
    </xf>
    <xf numFmtId="164" fontId="3" fillId="5" borderId="42" xfId="1" applyFont="1" applyFill="1" applyBorder="1" applyAlignment="1">
      <alignment vertical="center"/>
    </xf>
    <xf numFmtId="0" fontId="9" fillId="4" borderId="0" xfId="0" applyFont="1" applyFill="1" applyAlignment="1">
      <alignment horizontal="left" vertical="center"/>
    </xf>
    <xf numFmtId="0" fontId="9" fillId="4" borderId="19" xfId="0" applyFont="1" applyFill="1" applyBorder="1" applyAlignment="1">
      <alignment horizontal="left" vertical="center"/>
    </xf>
    <xf numFmtId="0" fontId="9" fillId="4" borderId="60" xfId="0" applyFont="1" applyFill="1" applyBorder="1" applyAlignment="1">
      <alignment horizontal="left" vertical="center"/>
    </xf>
    <xf numFmtId="165" fontId="5" fillId="3" borderId="25" xfId="1" applyNumberFormat="1" applyFont="1" applyFill="1" applyBorder="1" applyAlignment="1">
      <alignment horizontal="center" vertical="center" wrapText="1"/>
    </xf>
    <xf numFmtId="166" fontId="3" fillId="7" borderId="29" xfId="1" applyNumberFormat="1" applyFont="1" applyFill="1" applyBorder="1" applyAlignment="1">
      <alignment vertical="center"/>
    </xf>
    <xf numFmtId="164" fontId="3" fillId="5" borderId="5" xfId="1" applyFont="1" applyFill="1" applyBorder="1" applyAlignment="1">
      <alignment vertical="center"/>
    </xf>
    <xf numFmtId="164" fontId="3" fillId="5" borderId="29" xfId="1" applyFont="1" applyFill="1" applyBorder="1" applyAlignment="1">
      <alignment vertical="center"/>
    </xf>
    <xf numFmtId="0" fontId="0" fillId="0" borderId="66" xfId="0" applyBorder="1" applyAlignment="1">
      <alignment vertical="center"/>
    </xf>
    <xf numFmtId="166" fontId="3" fillId="6" borderId="27" xfId="1" applyNumberFormat="1" applyFont="1" applyFill="1" applyBorder="1" applyAlignment="1">
      <alignment vertical="center"/>
    </xf>
    <xf numFmtId="166" fontId="3" fillId="6" borderId="42" xfId="1" applyNumberFormat="1" applyFont="1" applyFill="1" applyBorder="1" applyAlignment="1">
      <alignment vertical="center"/>
    </xf>
    <xf numFmtId="166" fontId="3" fillId="6" borderId="5" xfId="1" applyNumberFormat="1" applyFont="1" applyFill="1" applyBorder="1" applyAlignment="1">
      <alignment vertical="center"/>
    </xf>
    <xf numFmtId="166" fontId="3" fillId="6" borderId="29" xfId="1" applyNumberFormat="1" applyFont="1" applyFill="1" applyBorder="1" applyAlignment="1">
      <alignment vertical="center"/>
    </xf>
    <xf numFmtId="0" fontId="2" fillId="0" borderId="67" xfId="0" applyFont="1" applyBorder="1" applyAlignment="1">
      <alignment vertical="center"/>
    </xf>
    <xf numFmtId="0" fontId="2" fillId="0" borderId="4" xfId="0" applyFont="1" applyBorder="1" applyAlignment="1">
      <alignment vertical="center"/>
    </xf>
    <xf numFmtId="0" fontId="2" fillId="0" borderId="68" xfId="0" applyFont="1" applyBorder="1" applyAlignment="1">
      <alignment vertical="center"/>
    </xf>
    <xf numFmtId="166" fontId="3" fillId="0" borderId="9" xfId="1" applyNumberFormat="1" applyFont="1" applyBorder="1" applyAlignment="1">
      <alignment vertical="center"/>
    </xf>
    <xf numFmtId="166" fontId="3" fillId="0" borderId="42" xfId="1" applyNumberFormat="1" applyFont="1" applyBorder="1" applyAlignment="1">
      <alignment vertical="center"/>
    </xf>
    <xf numFmtId="167" fontId="3" fillId="7" borderId="5" xfId="3" applyNumberFormat="1" applyFont="1" applyFill="1" applyBorder="1" applyAlignment="1">
      <alignment vertical="center"/>
    </xf>
    <xf numFmtId="167" fontId="3" fillId="7" borderId="29" xfId="3" applyNumberFormat="1" applyFont="1" applyFill="1" applyBorder="1" applyAlignment="1">
      <alignment vertical="center"/>
    </xf>
    <xf numFmtId="167" fontId="7" fillId="8" borderId="32" xfId="3" applyNumberFormat="1" applyFont="1" applyFill="1" applyBorder="1" applyAlignment="1">
      <alignment vertical="center"/>
    </xf>
    <xf numFmtId="167" fontId="7" fillId="8" borderId="33" xfId="3" applyNumberFormat="1" applyFont="1" applyFill="1" applyBorder="1" applyAlignment="1">
      <alignment vertical="center"/>
    </xf>
    <xf numFmtId="166" fontId="3" fillId="7" borderId="47" xfId="1" applyNumberFormat="1" applyFont="1" applyFill="1" applyBorder="1" applyAlignment="1">
      <alignment vertical="center"/>
    </xf>
    <xf numFmtId="166" fontId="3" fillId="7" borderId="48" xfId="1" applyNumberFormat="1" applyFont="1" applyFill="1" applyBorder="1" applyAlignment="1">
      <alignment vertical="center"/>
    </xf>
    <xf numFmtId="166" fontId="7" fillId="8" borderId="2" xfId="1" applyNumberFormat="1" applyFont="1" applyFill="1" applyBorder="1" applyAlignment="1">
      <alignment vertical="center"/>
    </xf>
    <xf numFmtId="166" fontId="7" fillId="8" borderId="50" xfId="1" applyNumberFormat="1" applyFont="1" applyFill="1" applyBorder="1" applyAlignment="1">
      <alignment vertical="center"/>
    </xf>
    <xf numFmtId="166" fontId="3" fillId="7" borderId="52" xfId="1" applyNumberFormat="1" applyFont="1" applyFill="1" applyBorder="1" applyAlignment="1">
      <alignment vertical="center"/>
    </xf>
    <xf numFmtId="166" fontId="7" fillId="8" borderId="55" xfId="1" applyNumberFormat="1" applyFont="1" applyFill="1" applyBorder="1" applyAlignment="1">
      <alignment vertical="center"/>
    </xf>
    <xf numFmtId="166" fontId="7" fillId="8" borderId="56" xfId="1" applyNumberFormat="1" applyFont="1" applyFill="1" applyBorder="1" applyAlignment="1">
      <alignment vertical="center"/>
    </xf>
    <xf numFmtId="10" fontId="3" fillId="7" borderId="27" xfId="3" applyNumberFormat="1" applyFont="1" applyFill="1" applyBorder="1" applyAlignment="1">
      <alignment vertical="center"/>
    </xf>
    <xf numFmtId="10" fontId="3" fillId="7" borderId="42" xfId="3" applyNumberFormat="1" applyFont="1" applyFill="1" applyBorder="1" applyAlignment="1">
      <alignment vertical="center"/>
    </xf>
    <xf numFmtId="10" fontId="7" fillId="8" borderId="32" xfId="3" applyNumberFormat="1" applyFont="1" applyFill="1" applyBorder="1" applyAlignment="1">
      <alignment vertical="center"/>
    </xf>
    <xf numFmtId="10" fontId="7" fillId="8" borderId="33" xfId="3" applyNumberFormat="1" applyFont="1" applyFill="1" applyBorder="1" applyAlignment="1">
      <alignment vertical="center"/>
    </xf>
    <xf numFmtId="164" fontId="1" fillId="0" borderId="0" xfId="1" applyFont="1" applyAlignment="1">
      <alignment vertical="center"/>
    </xf>
    <xf numFmtId="167" fontId="1" fillId="0" borderId="0" xfId="3" applyNumberFormat="1" applyFont="1" applyAlignment="1">
      <alignment vertical="center"/>
    </xf>
    <xf numFmtId="170" fontId="7" fillId="8" borderId="32" xfId="1" applyNumberFormat="1" applyFont="1" applyFill="1" applyBorder="1" applyAlignment="1">
      <alignment vertical="center"/>
    </xf>
    <xf numFmtId="170" fontId="7" fillId="8" borderId="33" xfId="1" applyNumberFormat="1" applyFont="1" applyFill="1" applyBorder="1" applyAlignment="1">
      <alignment vertical="center"/>
    </xf>
    <xf numFmtId="172" fontId="7" fillId="5" borderId="32" xfId="1" applyNumberFormat="1" applyFont="1" applyFill="1" applyBorder="1" applyAlignment="1">
      <alignment vertical="center"/>
    </xf>
    <xf numFmtId="172" fontId="7" fillId="5" borderId="33" xfId="1" applyNumberFormat="1" applyFont="1" applyFill="1" applyBorder="1" applyAlignment="1">
      <alignment vertical="center"/>
    </xf>
    <xf numFmtId="0" fontId="3" fillId="0" borderId="75" xfId="2" applyFont="1" applyBorder="1" applyAlignment="1">
      <alignment horizontal="center" vertical="center"/>
    </xf>
    <xf numFmtId="0" fontId="3" fillId="0" borderId="76" xfId="2" applyFont="1" applyBorder="1" applyAlignment="1">
      <alignment horizontal="center" vertical="center"/>
    </xf>
    <xf numFmtId="166" fontId="3" fillId="0" borderId="9" xfId="1" applyNumberFormat="1" applyFont="1" applyFill="1" applyBorder="1" applyAlignment="1">
      <alignment vertical="center"/>
    </xf>
    <xf numFmtId="166" fontId="3" fillId="0" borderId="42" xfId="1" applyNumberFormat="1" applyFont="1" applyFill="1" applyBorder="1" applyAlignment="1">
      <alignment vertical="center"/>
    </xf>
    <xf numFmtId="0" fontId="3" fillId="0" borderId="6" xfId="2" applyFont="1" applyBorder="1" applyAlignment="1">
      <alignment horizontal="center" vertical="center" wrapText="1"/>
    </xf>
    <xf numFmtId="3" fontId="3" fillId="0" borderId="28" xfId="2" applyNumberFormat="1" applyFont="1" applyBorder="1" applyAlignment="1">
      <alignment horizontal="left" vertical="center" wrapText="1" indent="1"/>
    </xf>
    <xf numFmtId="0" fontId="3" fillId="0" borderId="7" xfId="2" applyFont="1" applyBorder="1" applyAlignment="1">
      <alignment horizontal="center" vertical="center" wrapText="1"/>
    </xf>
    <xf numFmtId="0" fontId="3" fillId="0" borderId="0" xfId="2" applyFont="1" applyAlignment="1">
      <alignment horizontal="left" vertical="center" wrapText="1" indent="1"/>
    </xf>
    <xf numFmtId="0" fontId="3" fillId="0" borderId="0" xfId="2" applyFont="1" applyAlignment="1">
      <alignment horizontal="center" vertical="center" wrapText="1"/>
    </xf>
    <xf numFmtId="0" fontId="0" fillId="0" borderId="0" xfId="0" applyAlignment="1">
      <alignment horizontal="left" vertical="center"/>
    </xf>
    <xf numFmtId="164" fontId="3" fillId="7" borderId="5" xfId="1" applyFont="1" applyFill="1" applyBorder="1" applyAlignment="1">
      <alignment vertical="center"/>
    </xf>
    <xf numFmtId="164" fontId="3" fillId="7" borderId="29" xfId="1" applyFont="1" applyFill="1" applyBorder="1" applyAlignment="1">
      <alignment vertical="center"/>
    </xf>
    <xf numFmtId="174" fontId="0" fillId="0" borderId="0" xfId="0" applyNumberFormat="1" applyAlignment="1">
      <alignment vertical="center"/>
    </xf>
    <xf numFmtId="0" fontId="3" fillId="0" borderId="78" xfId="2" applyFont="1" applyBorder="1" applyAlignment="1">
      <alignment horizontal="center" vertical="center"/>
    </xf>
    <xf numFmtId="0" fontId="3" fillId="0" borderId="7" xfId="2" applyFont="1" applyBorder="1" applyAlignment="1">
      <alignment horizontal="left" vertical="center" wrapText="1" indent="2"/>
    </xf>
    <xf numFmtId="167" fontId="0" fillId="0" borderId="0" xfId="3" applyNumberFormat="1" applyFont="1" applyAlignment="1">
      <alignment vertical="center"/>
    </xf>
    <xf numFmtId="0" fontId="3" fillId="0" borderId="45" xfId="2" applyFont="1" applyBorder="1" applyAlignment="1">
      <alignment horizontal="left" vertical="center" wrapText="1" indent="1"/>
    </xf>
    <xf numFmtId="0" fontId="3" fillId="0" borderId="79" xfId="2" applyFont="1" applyBorder="1" applyAlignment="1">
      <alignment horizontal="left" vertical="center" wrapText="1" indent="1"/>
    </xf>
    <xf numFmtId="165" fontId="5" fillId="3" borderId="84" xfId="1" applyNumberFormat="1" applyFont="1" applyFill="1" applyBorder="1" applyAlignment="1">
      <alignment horizontal="centerContinuous" vertical="center" wrapText="1"/>
    </xf>
    <xf numFmtId="165" fontId="5" fillId="3" borderId="85" xfId="1" applyNumberFormat="1" applyFont="1" applyFill="1" applyBorder="1" applyAlignment="1">
      <alignment horizontal="centerContinuous" vertical="center" wrapText="1"/>
    </xf>
    <xf numFmtId="0" fontId="3" fillId="0" borderId="44" xfId="2" applyFont="1" applyBorder="1" applyAlignment="1">
      <alignment horizontal="left" vertical="center" wrapText="1" indent="1"/>
    </xf>
    <xf numFmtId="0" fontId="3" fillId="0" borderId="86" xfId="2" applyFont="1" applyBorder="1" applyAlignment="1">
      <alignment horizontal="center" vertical="center" wrapText="1"/>
    </xf>
    <xf numFmtId="164" fontId="3" fillId="5" borderId="87" xfId="1" applyFont="1" applyFill="1" applyBorder="1" applyAlignment="1">
      <alignment vertical="center"/>
    </xf>
    <xf numFmtId="164" fontId="3" fillId="5" borderId="88" xfId="1" applyFont="1" applyFill="1" applyBorder="1" applyAlignment="1">
      <alignment vertical="center"/>
    </xf>
    <xf numFmtId="0" fontId="3" fillId="0" borderId="86" xfId="2" applyFont="1" applyBorder="1" applyAlignment="1">
      <alignment horizontal="left" vertical="center" wrapText="1" indent="1"/>
    </xf>
    <xf numFmtId="3" fontId="3" fillId="0" borderId="41" xfId="2" applyNumberFormat="1" applyFont="1" applyBorder="1" applyAlignment="1">
      <alignment horizontal="left" vertical="center" wrapText="1" indent="1"/>
    </xf>
    <xf numFmtId="3" fontId="3" fillId="0" borderId="44" xfId="2" applyNumberFormat="1" applyFont="1" applyBorder="1" applyAlignment="1">
      <alignment horizontal="left" vertical="center" wrapText="1" indent="1"/>
    </xf>
    <xf numFmtId="175" fontId="1" fillId="0" borderId="0" xfId="1" applyNumberFormat="1" applyFont="1" applyAlignment="1">
      <alignment vertical="center"/>
    </xf>
    <xf numFmtId="0" fontId="3" fillId="0" borderId="89" xfId="2" applyFont="1" applyBorder="1" applyAlignment="1">
      <alignment horizontal="left" vertical="center" indent="2"/>
    </xf>
    <xf numFmtId="0" fontId="3" fillId="0" borderId="86" xfId="2" applyFont="1" applyBorder="1" applyAlignment="1">
      <alignment horizontal="left" vertical="center" wrapText="1" indent="2"/>
    </xf>
    <xf numFmtId="167" fontId="3" fillId="7" borderId="87" xfId="3" applyNumberFormat="1" applyFont="1" applyFill="1" applyBorder="1" applyAlignment="1">
      <alignment vertical="center"/>
    </xf>
    <xf numFmtId="167" fontId="3" fillId="7" borderId="88" xfId="3" applyNumberFormat="1" applyFont="1" applyFill="1" applyBorder="1" applyAlignment="1">
      <alignment vertical="center"/>
    </xf>
    <xf numFmtId="0" fontId="3" fillId="0" borderId="92" xfId="2" applyFont="1" applyBorder="1" applyAlignment="1">
      <alignment horizontal="left" vertical="center" wrapText="1" indent="2"/>
    </xf>
    <xf numFmtId="166" fontId="3" fillId="7" borderId="93" xfId="1" applyNumberFormat="1" applyFont="1" applyFill="1" applyBorder="1" applyAlignment="1">
      <alignment vertical="center"/>
    </xf>
    <xf numFmtId="166" fontId="3" fillId="7" borderId="94" xfId="1" applyNumberFormat="1" applyFont="1" applyFill="1" applyBorder="1" applyAlignment="1">
      <alignment vertical="center"/>
    </xf>
    <xf numFmtId="171" fontId="3" fillId="7" borderId="4" xfId="1" applyNumberFormat="1" applyFont="1" applyFill="1" applyBorder="1" applyAlignment="1">
      <alignment vertical="center"/>
    </xf>
    <xf numFmtId="171" fontId="3" fillId="7" borderId="27" xfId="1" applyNumberFormat="1" applyFont="1" applyFill="1" applyBorder="1" applyAlignment="1">
      <alignment vertical="center"/>
    </xf>
    <xf numFmtId="171" fontId="3" fillId="7" borderId="9" xfId="1" applyNumberFormat="1" applyFont="1" applyFill="1" applyBorder="1" applyAlignment="1">
      <alignment vertical="center"/>
    </xf>
    <xf numFmtId="171" fontId="3" fillId="7" borderId="42" xfId="1" applyNumberFormat="1" applyFont="1" applyFill="1" applyBorder="1" applyAlignment="1">
      <alignment vertical="center"/>
    </xf>
    <xf numFmtId="171" fontId="7" fillId="8" borderId="32" xfId="1" applyNumberFormat="1" applyFont="1" applyFill="1" applyBorder="1" applyAlignment="1">
      <alignment vertical="center"/>
    </xf>
    <xf numFmtId="171" fontId="7" fillId="8" borderId="33" xfId="1" applyNumberFormat="1" applyFont="1" applyFill="1" applyBorder="1" applyAlignment="1">
      <alignment vertical="center"/>
    </xf>
    <xf numFmtId="176" fontId="0" fillId="0" borderId="0" xfId="0" applyNumberFormat="1" applyAlignment="1">
      <alignment vertical="center"/>
    </xf>
    <xf numFmtId="166" fontId="0" fillId="0" borderId="0" xfId="1" applyNumberFormat="1" applyFont="1" applyAlignment="1">
      <alignment vertical="center"/>
    </xf>
    <xf numFmtId="177" fontId="0" fillId="0" borderId="0" xfId="0" applyNumberFormat="1" applyAlignment="1">
      <alignment vertical="center"/>
    </xf>
    <xf numFmtId="168" fontId="0" fillId="0" borderId="0" xfId="0" applyNumberFormat="1" applyAlignment="1">
      <alignment vertical="center"/>
    </xf>
    <xf numFmtId="9" fontId="0" fillId="0" borderId="0" xfId="3" applyFont="1" applyAlignment="1">
      <alignment vertical="center"/>
    </xf>
    <xf numFmtId="178" fontId="0" fillId="0" borderId="0" xfId="1" applyNumberFormat="1" applyFont="1" applyAlignment="1">
      <alignment vertical="center"/>
    </xf>
    <xf numFmtId="171" fontId="0" fillId="0" borderId="0" xfId="1" applyNumberFormat="1" applyFont="1" applyAlignment="1">
      <alignment vertical="center"/>
    </xf>
    <xf numFmtId="179" fontId="0" fillId="0" borderId="0" xfId="1" applyNumberFormat="1" applyFont="1" applyAlignment="1">
      <alignment vertical="center"/>
    </xf>
    <xf numFmtId="173" fontId="3" fillId="5" borderId="80" xfId="1" applyNumberFormat="1" applyFont="1" applyFill="1" applyBorder="1" applyAlignment="1">
      <alignment vertical="center"/>
    </xf>
    <xf numFmtId="173" fontId="3" fillId="5" borderId="81" xfId="1" applyNumberFormat="1" applyFont="1" applyFill="1" applyBorder="1" applyAlignment="1">
      <alignment vertical="center"/>
    </xf>
    <xf numFmtId="180" fontId="3" fillId="6" borderId="4" xfId="1" applyNumberFormat="1" applyFont="1" applyFill="1" applyBorder="1" applyAlignment="1">
      <alignment vertical="center"/>
    </xf>
    <xf numFmtId="180" fontId="3" fillId="6" borderId="27" xfId="1" applyNumberFormat="1" applyFont="1" applyFill="1" applyBorder="1" applyAlignment="1">
      <alignment vertical="center"/>
    </xf>
    <xf numFmtId="180" fontId="3" fillId="6" borderId="9" xfId="1" applyNumberFormat="1" applyFont="1" applyFill="1" applyBorder="1" applyAlignment="1">
      <alignment vertical="center"/>
    </xf>
    <xf numFmtId="180" fontId="3" fillId="6" borderId="42" xfId="1" applyNumberFormat="1" applyFont="1" applyFill="1" applyBorder="1" applyAlignment="1">
      <alignment vertical="center"/>
    </xf>
    <xf numFmtId="180" fontId="7" fillId="8" borderId="32" xfId="1" applyNumberFormat="1" applyFont="1" applyFill="1" applyBorder="1" applyAlignment="1">
      <alignment vertical="center"/>
    </xf>
    <xf numFmtId="180" fontId="7" fillId="8" borderId="33" xfId="1" applyNumberFormat="1" applyFont="1" applyFill="1" applyBorder="1" applyAlignment="1">
      <alignment vertical="center"/>
    </xf>
    <xf numFmtId="173" fontId="0" fillId="0" borderId="0" xfId="1" applyNumberFormat="1" applyFont="1" applyAlignment="1">
      <alignment vertical="center"/>
    </xf>
    <xf numFmtId="0" fontId="7" fillId="0" borderId="44" xfId="2" applyFont="1" applyBorder="1" applyAlignment="1">
      <alignment horizontal="left" vertical="center" wrapText="1" indent="1"/>
    </xf>
    <xf numFmtId="0" fontId="7" fillId="0" borderId="86" xfId="2" applyFont="1" applyBorder="1" applyAlignment="1">
      <alignment horizontal="left" vertical="center" wrapText="1" indent="1"/>
    </xf>
    <xf numFmtId="180" fontId="7" fillId="6" borderId="87" xfId="1" applyNumberFormat="1" applyFont="1" applyFill="1" applyBorder="1" applyAlignment="1">
      <alignment vertical="center"/>
    </xf>
    <xf numFmtId="180" fontId="7" fillId="6" borderId="88" xfId="1" applyNumberFormat="1" applyFont="1" applyFill="1" applyBorder="1" applyAlignment="1">
      <alignment vertical="center"/>
    </xf>
    <xf numFmtId="0" fontId="3" fillId="0" borderId="95" xfId="2" applyFont="1" applyBorder="1" applyAlignment="1">
      <alignment horizontal="left" vertical="center" wrapText="1" indent="1"/>
    </xf>
    <xf numFmtId="0" fontId="3" fillId="0" borderId="96" xfId="2" applyFont="1" applyBorder="1" applyAlignment="1">
      <alignment horizontal="left" vertical="center" wrapText="1" indent="1"/>
    </xf>
    <xf numFmtId="180" fontId="3" fillId="6" borderId="68" xfId="1" applyNumberFormat="1" applyFont="1" applyFill="1" applyBorder="1" applyAlignment="1">
      <alignment vertical="center"/>
    </xf>
    <xf numFmtId="180" fontId="3" fillId="6" borderId="97" xfId="1" applyNumberFormat="1" applyFont="1" applyFill="1" applyBorder="1" applyAlignment="1">
      <alignment vertical="center"/>
    </xf>
    <xf numFmtId="0" fontId="7" fillId="0" borderId="45" xfId="2" applyFont="1" applyBorder="1" applyAlignment="1">
      <alignment horizontal="left" vertical="center" wrapText="1" indent="1"/>
    </xf>
    <xf numFmtId="0" fontId="7" fillId="0" borderId="79" xfId="2" applyFont="1" applyBorder="1" applyAlignment="1">
      <alignment horizontal="left" vertical="center" wrapText="1" indent="1"/>
    </xf>
    <xf numFmtId="180" fontId="7" fillId="6" borderId="80" xfId="1" applyNumberFormat="1" applyFont="1" applyFill="1" applyBorder="1" applyAlignment="1">
      <alignment vertical="center"/>
    </xf>
    <xf numFmtId="180" fontId="7" fillId="6" borderId="98" xfId="1" applyNumberFormat="1" applyFont="1" applyFill="1" applyBorder="1" applyAlignment="1">
      <alignment vertical="center"/>
    </xf>
    <xf numFmtId="0" fontId="0" fillId="0" borderId="72" xfId="0" applyBorder="1" applyAlignment="1">
      <alignment vertical="center" wrapText="1"/>
    </xf>
    <xf numFmtId="0" fontId="0" fillId="0" borderId="73" xfId="0" applyBorder="1" applyAlignment="1">
      <alignment vertical="center" wrapText="1"/>
    </xf>
    <xf numFmtId="0" fontId="0" fillId="0" borderId="74"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0" fillId="0" borderId="4" xfId="0" applyBorder="1" applyAlignment="1">
      <alignment vertical="center" wrapText="1"/>
    </xf>
    <xf numFmtId="0" fontId="3" fillId="0" borderId="67" xfId="0" applyFont="1" applyBorder="1" applyAlignment="1">
      <alignment vertical="center" wrapText="1"/>
    </xf>
    <xf numFmtId="0" fontId="12" fillId="0" borderId="67" xfId="0" applyFont="1"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wrapText="1"/>
    </xf>
    <xf numFmtId="0" fontId="10" fillId="7" borderId="60" xfId="0" applyFont="1" applyFill="1" applyBorder="1" applyAlignment="1">
      <alignment horizontal="left" vertical="top" wrapText="1"/>
    </xf>
    <xf numFmtId="0" fontId="10" fillId="7" borderId="61" xfId="0" applyFont="1" applyFill="1" applyBorder="1" applyAlignment="1">
      <alignment horizontal="left" vertical="top" wrapText="1"/>
    </xf>
    <xf numFmtId="0" fontId="10" fillId="7" borderId="77" xfId="0" applyFont="1" applyFill="1" applyBorder="1" applyAlignment="1">
      <alignment horizontal="left" vertical="top" wrapText="1"/>
    </xf>
    <xf numFmtId="0" fontId="10" fillId="7" borderId="62" xfId="0" applyFont="1" applyFill="1" applyBorder="1" applyAlignment="1">
      <alignment horizontal="left" vertical="top" wrapText="1"/>
    </xf>
    <xf numFmtId="165" fontId="5" fillId="3" borderId="19" xfId="1" applyNumberFormat="1" applyFont="1" applyFill="1" applyBorder="1" applyAlignment="1">
      <alignment horizontal="center" vertical="center" wrapText="1"/>
    </xf>
    <xf numFmtId="165" fontId="5" fillId="3" borderId="24" xfId="1" applyNumberFormat="1" applyFont="1" applyFill="1" applyBorder="1" applyAlignment="1">
      <alignment horizontal="center" vertical="center" wrapText="1"/>
    </xf>
    <xf numFmtId="165" fontId="5" fillId="3" borderId="20" xfId="1" applyNumberFormat="1" applyFont="1" applyFill="1" applyBorder="1" applyAlignment="1">
      <alignment horizontal="center" vertical="center" wrapText="1"/>
    </xf>
    <xf numFmtId="165" fontId="5" fillId="3" borderId="8" xfId="1" applyNumberFormat="1" applyFont="1" applyFill="1" applyBorder="1" applyAlignment="1">
      <alignment horizontal="center" vertical="center" wrapText="1"/>
    </xf>
    <xf numFmtId="0" fontId="3" fillId="0" borderId="43" xfId="2" applyFont="1" applyBorder="1" applyAlignment="1">
      <alignment horizontal="center" vertical="center"/>
    </xf>
    <xf numFmtId="0" fontId="3" fillId="0" borderId="51" xfId="2" applyFont="1" applyBorder="1" applyAlignment="1">
      <alignment horizontal="center" vertical="center"/>
    </xf>
    <xf numFmtId="0" fontId="3" fillId="0" borderId="41" xfId="2" applyFont="1" applyBorder="1" applyAlignment="1">
      <alignment horizontal="center" vertical="center"/>
    </xf>
    <xf numFmtId="165" fontId="5" fillId="3" borderId="39" xfId="1" applyNumberFormat="1" applyFont="1" applyFill="1" applyBorder="1" applyAlignment="1">
      <alignment horizontal="center" vertical="center" wrapText="1"/>
    </xf>
    <xf numFmtId="165" fontId="5" fillId="3" borderId="11" xfId="1" applyNumberFormat="1" applyFont="1" applyFill="1" applyBorder="1" applyAlignment="1">
      <alignment horizontal="center" vertical="center" wrapText="1"/>
    </xf>
    <xf numFmtId="165" fontId="5" fillId="3" borderId="38" xfId="1" applyNumberFormat="1" applyFont="1" applyFill="1" applyBorder="1" applyAlignment="1">
      <alignment horizontal="center" vertical="center" wrapText="1"/>
    </xf>
    <xf numFmtId="165" fontId="5" fillId="3" borderId="40" xfId="1" applyNumberFormat="1" applyFont="1" applyFill="1" applyBorder="1" applyAlignment="1">
      <alignment horizontal="center" vertical="center" wrapText="1"/>
    </xf>
    <xf numFmtId="165" fontId="5" fillId="3" borderId="91" xfId="1" applyNumberFormat="1" applyFont="1" applyFill="1" applyBorder="1" applyAlignment="1">
      <alignment horizontal="center" vertical="center" wrapText="1"/>
    </xf>
    <xf numFmtId="165" fontId="5" fillId="3" borderId="82" xfId="1" applyNumberFormat="1" applyFont="1" applyFill="1" applyBorder="1" applyAlignment="1">
      <alignment horizontal="center" vertical="center" wrapText="1"/>
    </xf>
    <xf numFmtId="165" fontId="5" fillId="3" borderId="83" xfId="1" applyNumberFormat="1" applyFont="1" applyFill="1" applyBorder="1" applyAlignment="1">
      <alignment horizontal="center" vertical="center" wrapText="1"/>
    </xf>
    <xf numFmtId="0" fontId="9" fillId="4" borderId="0" xfId="0" applyFont="1" applyFill="1" applyAlignment="1">
      <alignment horizontal="left" vertical="center" wrapText="1"/>
    </xf>
    <xf numFmtId="0" fontId="9" fillId="4" borderId="0" xfId="0" applyFont="1" applyFill="1" applyAlignment="1">
      <alignment horizontal="left" vertical="center"/>
    </xf>
    <xf numFmtId="0" fontId="3" fillId="0" borderId="41" xfId="2" applyFont="1" applyBorder="1" applyAlignment="1">
      <alignment horizontal="center" vertical="center" wrapText="1"/>
    </xf>
    <xf numFmtId="0" fontId="3" fillId="0" borderId="43" xfId="2" applyFont="1" applyBorder="1" applyAlignment="1">
      <alignment horizontal="center" vertical="center" wrapText="1"/>
    </xf>
    <xf numFmtId="0" fontId="3" fillId="0" borderId="45" xfId="2" applyFont="1" applyBorder="1" applyAlignment="1">
      <alignment horizontal="center" vertical="center" wrapText="1"/>
    </xf>
    <xf numFmtId="0" fontId="3" fillId="0" borderId="44" xfId="2" applyFont="1" applyBorder="1" applyAlignment="1">
      <alignment horizontal="center" vertical="center" wrapText="1"/>
    </xf>
    <xf numFmtId="165" fontId="5" fillId="3" borderId="90" xfId="1" applyNumberFormat="1"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0" xfId="0" applyFont="1" applyFill="1" applyAlignment="1">
      <alignment horizontal="left" vertical="center" wrapText="1" indent="1"/>
    </xf>
    <xf numFmtId="0" fontId="4" fillId="2" borderId="60" xfId="0" applyFont="1" applyFill="1" applyBorder="1" applyAlignment="1">
      <alignment horizontal="left" vertical="center" wrapText="1" indent="1"/>
    </xf>
    <xf numFmtId="0" fontId="4" fillId="2" borderId="61" xfId="0" applyFont="1" applyFill="1" applyBorder="1" applyAlignment="1">
      <alignment horizontal="left" vertical="center" wrapText="1" indent="1"/>
    </xf>
  </cellXfs>
  <cellStyles count="4">
    <cellStyle name="Millares" xfId="1" builtinId="3"/>
    <cellStyle name="Normal" xfId="0" builtinId="0"/>
    <cellStyle name="Normal 2" xfId="2" xr:uid="{00000000-0005-0000-0000-000002000000}"/>
    <cellStyle name="Porcentaje" xfId="3" builtinId="5"/>
  </cellStyles>
  <dxfs count="0"/>
  <tableStyles count="0" defaultTableStyle="TableStyleMedium2" defaultPivotStyle="PivotStyleLight16"/>
  <colors>
    <mruColors>
      <color rgb="FFFFFFCC"/>
      <color rgb="FF7F7F7F"/>
      <color rgb="FFFF6D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0.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1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_rels/drawing8.xml.rels><?xml version="1.0" encoding="UTF-8" standalone="yes"?>
<Relationships xmlns="http://schemas.openxmlformats.org/package/2006/relationships"><Relationship Id="rId1" Type="http://schemas.openxmlformats.org/officeDocument/2006/relationships/image" Target="../media/image1.tiff"/></Relationships>
</file>

<file path=xl/drawings/_rels/drawing9.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28575</xdr:rowOff>
    </xdr:from>
    <xdr:to>
      <xdr:col>5</xdr:col>
      <xdr:colOff>966216</xdr:colOff>
      <xdr:row>3</xdr:row>
      <xdr:rowOff>65151</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8575"/>
          <a:ext cx="5919216" cy="56997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2</xdr:col>
      <xdr:colOff>329922</xdr:colOff>
      <xdr:row>3</xdr:row>
      <xdr:rowOff>147052</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2</xdr:col>
      <xdr:colOff>428054</xdr:colOff>
      <xdr:row>3</xdr:row>
      <xdr:rowOff>139117</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2</xdr:col>
      <xdr:colOff>810004</xdr:colOff>
      <xdr:row>3</xdr:row>
      <xdr:rowOff>145160</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2</xdr:col>
      <xdr:colOff>410908</xdr:colOff>
      <xdr:row>3</xdr:row>
      <xdr:rowOff>143256</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3</xdr:col>
      <xdr:colOff>132779</xdr:colOff>
      <xdr:row>3</xdr:row>
      <xdr:rowOff>146113</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2</xdr:col>
      <xdr:colOff>958594</xdr:colOff>
      <xdr:row>3</xdr:row>
      <xdr:rowOff>147065</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2</xdr:col>
      <xdr:colOff>990028</xdr:colOff>
      <xdr:row>3</xdr:row>
      <xdr:rowOff>145161</xdr:rowOff>
    </xdr:to>
    <xdr:pic>
      <xdr:nvPicPr>
        <xdr:cNvPr id="2" name="Imagen 1">
          <a:extLst>
            <a:ext uri="{FF2B5EF4-FFF2-40B4-BE49-F238E27FC236}">
              <a16:creationId xmlns:a16="http://schemas.microsoft.com/office/drawing/2014/main" id="{14915750-8C2D-4ACE-A80A-8563D7D773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3</xdr:col>
      <xdr:colOff>418528</xdr:colOff>
      <xdr:row>3</xdr:row>
      <xdr:rowOff>141351</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2</xdr:col>
      <xdr:colOff>1088134</xdr:colOff>
      <xdr:row>3</xdr:row>
      <xdr:rowOff>146113</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2</xdr:col>
      <xdr:colOff>1303746</xdr:colOff>
      <xdr:row>3</xdr:row>
      <xdr:rowOff>136587</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4</xdr:col>
      <xdr:colOff>159448</xdr:colOff>
      <xdr:row>3</xdr:row>
      <xdr:rowOff>143256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3</xdr:col>
      <xdr:colOff>191833</xdr:colOff>
      <xdr:row>3</xdr:row>
      <xdr:rowOff>146113</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2</xdr:col>
      <xdr:colOff>802386</xdr:colOff>
      <xdr:row>3</xdr:row>
      <xdr:rowOff>146111</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5</xdr:col>
      <xdr:colOff>327080</xdr:colOff>
      <xdr:row>3</xdr:row>
      <xdr:rowOff>143252</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52388</xdr:colOff>
      <xdr:row>0</xdr:row>
      <xdr:rowOff>9525</xdr:rowOff>
    </xdr:from>
    <xdr:to>
      <xdr:col>5</xdr:col>
      <xdr:colOff>334708</xdr:colOff>
      <xdr:row>3</xdr:row>
      <xdr:rowOff>143255</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8" y="9525"/>
          <a:ext cx="6328791" cy="5556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3</xdr:col>
      <xdr:colOff>438522</xdr:colOff>
      <xdr:row>3</xdr:row>
      <xdr:rowOff>144204</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2</xdr:col>
      <xdr:colOff>1415779</xdr:colOff>
      <xdr:row>3</xdr:row>
      <xdr:rowOff>147058</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25"/>
          <a:ext cx="5919216" cy="56997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2"/>
  <sheetViews>
    <sheetView showGridLines="0" topLeftCell="A7" zoomScale="90" zoomScaleNormal="90" workbookViewId="0">
      <selection activeCell="I7" sqref="I7:P7"/>
    </sheetView>
  </sheetViews>
  <sheetFormatPr baseColWidth="10" defaultColWidth="11.42578125" defaultRowHeight="15" x14ac:dyDescent="0.25"/>
  <cols>
    <col min="1" max="1" width="29.5703125" style="1" bestFit="1" customWidth="1"/>
    <col min="2" max="5" width="11.42578125" style="1"/>
    <col min="6" max="6" width="15.7109375" style="1" customWidth="1"/>
    <col min="7" max="8" width="11.42578125" style="1"/>
    <col min="9" max="9" width="29.5703125" style="1" bestFit="1" customWidth="1"/>
    <col min="10" max="13" width="11.42578125" style="1"/>
    <col min="14" max="14" width="15.7109375" style="1" customWidth="1"/>
    <col min="15" max="16" width="11.42578125" style="1"/>
    <col min="17" max="17" width="1.28515625" style="1" customWidth="1"/>
    <col min="18" max="16384" width="11.42578125" style="1"/>
  </cols>
  <sheetData>
    <row r="1" spans="1:16" ht="12" customHeight="1" x14ac:dyDescent="0.25"/>
    <row r="2" spans="1:16" x14ac:dyDescent="0.25">
      <c r="A2" s="17"/>
      <c r="B2" s="17"/>
      <c r="C2" s="17"/>
      <c r="D2" s="17"/>
      <c r="E2" s="17"/>
      <c r="F2" s="17"/>
      <c r="G2" s="17"/>
      <c r="H2" s="17"/>
      <c r="I2" s="17"/>
      <c r="J2" s="17"/>
      <c r="K2" s="17"/>
      <c r="L2" s="17"/>
      <c r="M2" s="17"/>
      <c r="N2" s="17"/>
      <c r="O2" s="17"/>
      <c r="P2" s="17"/>
    </row>
    <row r="3" spans="1:16" x14ac:dyDescent="0.25">
      <c r="A3" s="17"/>
      <c r="B3" s="17"/>
      <c r="C3" s="17"/>
      <c r="D3" s="17"/>
      <c r="E3" s="17"/>
      <c r="F3" s="17"/>
      <c r="G3" s="17"/>
      <c r="H3" s="17"/>
      <c r="I3" s="17"/>
      <c r="J3" s="17"/>
      <c r="K3" s="17"/>
      <c r="L3" s="17"/>
      <c r="M3" s="17"/>
      <c r="N3" s="17"/>
      <c r="O3" s="17"/>
      <c r="P3" s="17"/>
    </row>
    <row r="4" spans="1:16" x14ac:dyDescent="0.25">
      <c r="A4" s="17"/>
      <c r="B4" s="17"/>
      <c r="C4" s="17"/>
      <c r="D4" s="17"/>
      <c r="E4" s="17"/>
      <c r="F4" s="17"/>
      <c r="G4" s="17"/>
      <c r="H4" s="17"/>
      <c r="I4" s="17"/>
      <c r="J4" s="17"/>
      <c r="K4" s="17"/>
      <c r="L4" s="17"/>
      <c r="M4" s="17"/>
      <c r="N4" s="17"/>
      <c r="O4" s="17"/>
      <c r="P4" s="17"/>
    </row>
    <row r="5" spans="1:16" ht="3" customHeight="1" thickBot="1" x14ac:dyDescent="0.3">
      <c r="A5" s="17"/>
      <c r="B5" s="17"/>
      <c r="C5" s="17"/>
      <c r="D5" s="17"/>
      <c r="E5" s="17"/>
      <c r="F5" s="17"/>
      <c r="G5" s="17"/>
      <c r="H5" s="17"/>
      <c r="I5" s="17"/>
      <c r="J5" s="17"/>
      <c r="K5" s="17"/>
      <c r="L5" s="17"/>
      <c r="M5" s="17"/>
      <c r="N5" s="17"/>
      <c r="O5" s="17"/>
      <c r="P5" s="17"/>
    </row>
    <row r="6" spans="1:16" ht="55.5" customHeight="1" thickBot="1" x14ac:dyDescent="0.3">
      <c r="A6" s="32" t="s">
        <v>0</v>
      </c>
      <c r="B6" s="34"/>
      <c r="C6" s="34"/>
      <c r="D6" s="34"/>
      <c r="E6" s="34"/>
      <c r="F6" s="34"/>
      <c r="G6" s="34"/>
      <c r="H6" s="34"/>
      <c r="I6" s="36" t="s">
        <v>1</v>
      </c>
      <c r="J6" s="34"/>
      <c r="K6" s="34"/>
      <c r="L6" s="34"/>
      <c r="M6" s="34"/>
      <c r="N6" s="34"/>
      <c r="O6" s="34"/>
      <c r="P6" s="35"/>
    </row>
    <row r="7" spans="1:16" ht="178.5" customHeight="1" thickBot="1" x14ac:dyDescent="0.3">
      <c r="A7" s="203" t="s">
        <v>254</v>
      </c>
      <c r="B7" s="204"/>
      <c r="C7" s="204"/>
      <c r="D7" s="204"/>
      <c r="E7" s="204"/>
      <c r="F7" s="204"/>
      <c r="G7" s="204"/>
      <c r="H7" s="204"/>
      <c r="I7" s="205" t="s">
        <v>255</v>
      </c>
      <c r="J7" s="204"/>
      <c r="K7" s="204"/>
      <c r="L7" s="204"/>
      <c r="M7" s="204"/>
      <c r="N7" s="204"/>
      <c r="O7" s="204"/>
      <c r="P7" s="206"/>
    </row>
    <row r="8" spans="1:16" ht="10.15" customHeight="1" thickBot="1" x14ac:dyDescent="0.3"/>
    <row r="9" spans="1:16" ht="39" customHeight="1" thickBot="1" x14ac:dyDescent="0.3">
      <c r="A9" s="37" t="s">
        <v>3</v>
      </c>
      <c r="B9" s="38"/>
      <c r="C9" s="38"/>
      <c r="D9" s="38"/>
      <c r="E9" s="38"/>
      <c r="F9" s="38"/>
      <c r="G9" s="38"/>
      <c r="H9" s="38"/>
      <c r="I9" s="39" t="s">
        <v>2</v>
      </c>
      <c r="J9" s="38"/>
      <c r="K9" s="38"/>
      <c r="L9" s="38"/>
      <c r="M9" s="38"/>
      <c r="N9" s="38"/>
      <c r="O9" s="38"/>
      <c r="P9" s="40"/>
    </row>
    <row r="10" spans="1:16" ht="7.5" customHeight="1" x14ac:dyDescent="0.25">
      <c r="I10" s="2"/>
    </row>
    <row r="11" spans="1:16" ht="32.25" customHeight="1" x14ac:dyDescent="0.25">
      <c r="A11" s="96" t="s">
        <v>104</v>
      </c>
      <c r="B11" s="201" t="s">
        <v>144</v>
      </c>
      <c r="C11" s="201"/>
      <c r="D11" s="201"/>
      <c r="E11" s="201"/>
      <c r="F11" s="201"/>
      <c r="G11" s="201"/>
      <c r="H11" s="201"/>
      <c r="I11" s="96" t="s">
        <v>120</v>
      </c>
      <c r="J11" s="199" t="s">
        <v>169</v>
      </c>
      <c r="K11" s="200"/>
      <c r="L11" s="200"/>
      <c r="M11" s="200"/>
      <c r="N11" s="200"/>
      <c r="O11" s="200"/>
      <c r="P11" s="200"/>
    </row>
    <row r="12" spans="1:16" ht="36" customHeight="1" x14ac:dyDescent="0.25">
      <c r="A12" s="97" t="s">
        <v>105</v>
      </c>
      <c r="B12" s="198" t="s">
        <v>146</v>
      </c>
      <c r="C12" s="198"/>
      <c r="D12" s="198"/>
      <c r="E12" s="198"/>
      <c r="F12" s="198"/>
      <c r="G12" s="198"/>
      <c r="H12" s="198"/>
      <c r="I12" s="97" t="s">
        <v>121</v>
      </c>
      <c r="J12" s="198" t="s">
        <v>163</v>
      </c>
      <c r="K12" s="198"/>
      <c r="L12" s="198"/>
      <c r="M12" s="198"/>
      <c r="N12" s="198"/>
      <c r="O12" s="198"/>
      <c r="P12" s="198"/>
    </row>
    <row r="13" spans="1:16" ht="27.75" customHeight="1" x14ac:dyDescent="0.25">
      <c r="A13" s="97" t="s">
        <v>106</v>
      </c>
      <c r="B13" s="198" t="s">
        <v>145</v>
      </c>
      <c r="C13" s="198"/>
      <c r="D13" s="198"/>
      <c r="E13" s="198"/>
      <c r="F13" s="198"/>
      <c r="G13" s="198"/>
      <c r="H13" s="198"/>
      <c r="I13" s="97" t="s">
        <v>122</v>
      </c>
      <c r="J13" s="198" t="s">
        <v>166</v>
      </c>
      <c r="K13" s="198"/>
      <c r="L13" s="198"/>
      <c r="M13" s="198"/>
      <c r="N13" s="198"/>
      <c r="O13" s="198"/>
      <c r="P13" s="198"/>
    </row>
    <row r="14" spans="1:16" ht="28.5" customHeight="1" x14ac:dyDescent="0.25">
      <c r="A14" s="97" t="s">
        <v>107</v>
      </c>
      <c r="B14" s="198" t="s">
        <v>147</v>
      </c>
      <c r="C14" s="198"/>
      <c r="D14" s="198"/>
      <c r="E14" s="198"/>
      <c r="F14" s="198"/>
      <c r="G14" s="198"/>
      <c r="H14" s="198"/>
      <c r="I14" s="97" t="s">
        <v>123</v>
      </c>
      <c r="J14" s="198" t="s">
        <v>167</v>
      </c>
      <c r="K14" s="198"/>
      <c r="L14" s="198"/>
      <c r="M14" s="198"/>
      <c r="N14" s="198"/>
      <c r="O14" s="198"/>
      <c r="P14" s="198"/>
    </row>
    <row r="15" spans="1:16" ht="18.75" customHeight="1" x14ac:dyDescent="0.25">
      <c r="A15" s="97" t="s">
        <v>108</v>
      </c>
      <c r="B15" s="198" t="s">
        <v>148</v>
      </c>
      <c r="C15" s="198"/>
      <c r="D15" s="198"/>
      <c r="E15" s="198"/>
      <c r="F15" s="198"/>
      <c r="G15" s="198"/>
      <c r="H15" s="198"/>
      <c r="I15" s="97" t="s">
        <v>124</v>
      </c>
      <c r="J15" s="198" t="s">
        <v>168</v>
      </c>
      <c r="K15" s="198"/>
      <c r="L15" s="198"/>
      <c r="M15" s="198"/>
      <c r="N15" s="198"/>
      <c r="O15" s="198"/>
      <c r="P15" s="198"/>
    </row>
    <row r="16" spans="1:16" ht="15" customHeight="1" x14ac:dyDescent="0.25">
      <c r="A16" s="97" t="s">
        <v>109</v>
      </c>
      <c r="B16" s="198" t="s">
        <v>149</v>
      </c>
      <c r="C16" s="198"/>
      <c r="D16" s="198"/>
      <c r="E16" s="198"/>
      <c r="F16" s="198"/>
      <c r="G16" s="198"/>
      <c r="H16" s="198"/>
      <c r="I16" s="97" t="s">
        <v>125</v>
      </c>
      <c r="J16" s="198" t="s">
        <v>165</v>
      </c>
      <c r="K16" s="198"/>
      <c r="L16" s="198"/>
      <c r="M16" s="198"/>
      <c r="N16" s="198"/>
      <c r="O16" s="198"/>
      <c r="P16" s="198"/>
    </row>
    <row r="17" spans="1:16" ht="28.5" customHeight="1" x14ac:dyDescent="0.25">
      <c r="A17" s="97" t="s">
        <v>110</v>
      </c>
      <c r="B17" s="198" t="s">
        <v>150</v>
      </c>
      <c r="C17" s="198"/>
      <c r="D17" s="198"/>
      <c r="E17" s="198"/>
      <c r="F17" s="198"/>
      <c r="G17" s="198"/>
      <c r="H17" s="198"/>
      <c r="I17" s="97" t="s">
        <v>126</v>
      </c>
      <c r="J17" s="198" t="s">
        <v>164</v>
      </c>
      <c r="K17" s="198"/>
      <c r="L17" s="198"/>
      <c r="M17" s="198"/>
      <c r="N17" s="198"/>
      <c r="O17" s="198"/>
      <c r="P17" s="198"/>
    </row>
    <row r="18" spans="1:16" ht="31.5" customHeight="1" x14ac:dyDescent="0.25">
      <c r="A18" s="97" t="s">
        <v>112</v>
      </c>
      <c r="B18" s="198" t="s">
        <v>151</v>
      </c>
      <c r="C18" s="198"/>
      <c r="D18" s="198"/>
      <c r="E18" s="198"/>
      <c r="F18" s="198"/>
      <c r="G18" s="198"/>
      <c r="H18" s="198"/>
      <c r="I18" s="97" t="s">
        <v>127</v>
      </c>
      <c r="J18" s="198" t="s">
        <v>170</v>
      </c>
      <c r="K18" s="198"/>
      <c r="L18" s="198"/>
      <c r="M18" s="198"/>
      <c r="N18" s="198"/>
      <c r="O18" s="198"/>
      <c r="P18" s="198"/>
    </row>
    <row r="19" spans="1:16" ht="33.75" customHeight="1" x14ac:dyDescent="0.25">
      <c r="A19" s="97" t="s">
        <v>113</v>
      </c>
      <c r="B19" s="198" t="s">
        <v>152</v>
      </c>
      <c r="C19" s="198"/>
      <c r="D19" s="198"/>
      <c r="E19" s="198"/>
      <c r="F19" s="198"/>
      <c r="G19" s="198"/>
      <c r="H19" s="198"/>
      <c r="I19" s="97" t="s">
        <v>128</v>
      </c>
      <c r="J19" s="198" t="s">
        <v>171</v>
      </c>
      <c r="K19" s="198"/>
      <c r="L19" s="198"/>
      <c r="M19" s="198"/>
      <c r="N19" s="198"/>
      <c r="O19" s="198"/>
      <c r="P19" s="198"/>
    </row>
    <row r="20" spans="1:16" ht="25.5" customHeight="1" x14ac:dyDescent="0.25">
      <c r="A20" s="97" t="s">
        <v>114</v>
      </c>
      <c r="B20" s="198" t="s">
        <v>156</v>
      </c>
      <c r="C20" s="198"/>
      <c r="D20" s="198"/>
      <c r="E20" s="198"/>
      <c r="F20" s="198"/>
      <c r="G20" s="198"/>
      <c r="H20" s="198"/>
      <c r="I20" s="97" t="s">
        <v>129</v>
      </c>
      <c r="J20" s="198" t="s">
        <v>172</v>
      </c>
      <c r="K20" s="198"/>
      <c r="L20" s="198"/>
      <c r="M20" s="198"/>
      <c r="N20" s="198"/>
      <c r="O20" s="198"/>
      <c r="P20" s="198"/>
    </row>
    <row r="21" spans="1:16" ht="27" customHeight="1" x14ac:dyDescent="0.25">
      <c r="A21" s="97" t="s">
        <v>115</v>
      </c>
      <c r="B21" s="198" t="s">
        <v>154</v>
      </c>
      <c r="C21" s="198"/>
      <c r="D21" s="198"/>
      <c r="E21" s="198"/>
      <c r="F21" s="198"/>
      <c r="G21" s="198"/>
      <c r="H21" s="198"/>
      <c r="I21" s="97" t="s">
        <v>130</v>
      </c>
      <c r="J21" s="198" t="s">
        <v>173</v>
      </c>
      <c r="K21" s="198"/>
      <c r="L21" s="198"/>
      <c r="M21" s="198"/>
      <c r="N21" s="198"/>
      <c r="O21" s="198"/>
      <c r="P21" s="198"/>
    </row>
    <row r="22" spans="1:16" ht="28.5" customHeight="1" x14ac:dyDescent="0.25">
      <c r="A22" s="97" t="s">
        <v>111</v>
      </c>
      <c r="B22" s="198" t="s">
        <v>153</v>
      </c>
      <c r="C22" s="198"/>
      <c r="D22" s="198"/>
      <c r="E22" s="198"/>
      <c r="F22" s="198"/>
      <c r="G22" s="198"/>
      <c r="H22" s="198"/>
      <c r="I22" s="97" t="s">
        <v>131</v>
      </c>
      <c r="J22" s="198" t="s">
        <v>174</v>
      </c>
      <c r="K22" s="198"/>
      <c r="L22" s="198"/>
      <c r="M22" s="198"/>
      <c r="N22" s="198"/>
      <c r="O22" s="198"/>
      <c r="P22" s="198"/>
    </row>
    <row r="23" spans="1:16" ht="30.75" customHeight="1" x14ac:dyDescent="0.25">
      <c r="A23" s="97" t="s">
        <v>116</v>
      </c>
      <c r="B23" s="198" t="s">
        <v>155</v>
      </c>
      <c r="C23" s="198"/>
      <c r="D23" s="198"/>
      <c r="E23" s="198"/>
      <c r="F23" s="198"/>
      <c r="G23" s="198"/>
      <c r="H23" s="198"/>
      <c r="I23" s="97" t="s">
        <v>132</v>
      </c>
      <c r="J23" s="198" t="s">
        <v>175</v>
      </c>
      <c r="K23" s="198"/>
      <c r="L23" s="198"/>
      <c r="M23" s="198"/>
      <c r="N23" s="198"/>
      <c r="O23" s="198"/>
      <c r="P23" s="198"/>
    </row>
    <row r="24" spans="1:16" ht="18.75" customHeight="1" x14ac:dyDescent="0.25">
      <c r="A24" s="97" t="s">
        <v>117</v>
      </c>
      <c r="B24" s="198" t="s">
        <v>157</v>
      </c>
      <c r="C24" s="198"/>
      <c r="D24" s="198"/>
      <c r="E24" s="198"/>
      <c r="F24" s="198"/>
      <c r="G24" s="198"/>
      <c r="H24" s="198"/>
      <c r="I24" s="97" t="s">
        <v>133</v>
      </c>
      <c r="J24" s="198" t="s">
        <v>176</v>
      </c>
      <c r="K24" s="198"/>
      <c r="L24" s="198"/>
      <c r="M24" s="198"/>
      <c r="N24" s="198"/>
      <c r="O24" s="198"/>
      <c r="P24" s="198"/>
    </row>
    <row r="25" spans="1:16" ht="33" customHeight="1" x14ac:dyDescent="0.25">
      <c r="A25" s="97" t="s">
        <v>198</v>
      </c>
      <c r="B25" s="198" t="s">
        <v>223</v>
      </c>
      <c r="C25" s="198"/>
      <c r="D25" s="198"/>
      <c r="E25" s="198"/>
      <c r="F25" s="198"/>
      <c r="G25" s="198"/>
      <c r="H25" s="198"/>
      <c r="I25" s="97" t="s">
        <v>200</v>
      </c>
      <c r="J25" s="198" t="s">
        <v>199</v>
      </c>
      <c r="K25" s="198"/>
      <c r="L25" s="198"/>
      <c r="M25" s="198"/>
      <c r="N25" s="198"/>
      <c r="O25" s="198"/>
      <c r="P25" s="198"/>
    </row>
    <row r="26" spans="1:16" ht="15" customHeight="1" x14ac:dyDescent="0.25">
      <c r="A26" s="97" t="s">
        <v>118</v>
      </c>
      <c r="B26" s="198" t="s">
        <v>222</v>
      </c>
      <c r="C26" s="198"/>
      <c r="D26" s="198"/>
      <c r="E26" s="198"/>
      <c r="F26" s="198"/>
      <c r="G26" s="198"/>
      <c r="H26" s="198"/>
      <c r="I26" s="97" t="s">
        <v>134</v>
      </c>
      <c r="J26" s="198" t="s">
        <v>177</v>
      </c>
      <c r="K26" s="198"/>
      <c r="L26" s="198"/>
      <c r="M26" s="198"/>
      <c r="N26" s="198"/>
      <c r="O26" s="198"/>
      <c r="P26" s="198"/>
    </row>
    <row r="27" spans="1:16" x14ac:dyDescent="0.25">
      <c r="A27" s="98" t="s">
        <v>119</v>
      </c>
      <c r="B27" s="202" t="s">
        <v>137</v>
      </c>
      <c r="C27" s="202"/>
      <c r="D27" s="202"/>
      <c r="E27" s="202"/>
      <c r="F27" s="202"/>
      <c r="G27" s="202"/>
      <c r="H27" s="202"/>
      <c r="I27" s="98" t="s">
        <v>135</v>
      </c>
      <c r="J27" s="202" t="s">
        <v>178</v>
      </c>
      <c r="K27" s="202"/>
      <c r="L27" s="202"/>
      <c r="M27" s="202"/>
      <c r="N27" s="202"/>
      <c r="O27" s="202"/>
      <c r="P27" s="202"/>
    </row>
    <row r="28" spans="1:16" ht="10.15" customHeight="1" thickBot="1" x14ac:dyDescent="0.3">
      <c r="I28" s="91"/>
    </row>
    <row r="29" spans="1:16" ht="54" customHeight="1" thickBot="1" x14ac:dyDescent="0.3">
      <c r="A29" s="37" t="s">
        <v>4</v>
      </c>
      <c r="B29" s="38"/>
      <c r="C29" s="38"/>
      <c r="D29" s="38"/>
      <c r="E29" s="38"/>
      <c r="F29" s="38"/>
      <c r="G29" s="38"/>
      <c r="H29" s="38"/>
      <c r="I29" s="39" t="s">
        <v>5</v>
      </c>
      <c r="J29" s="38"/>
      <c r="K29" s="38"/>
      <c r="L29" s="38"/>
      <c r="M29" s="38"/>
      <c r="N29" s="38"/>
      <c r="O29" s="38"/>
      <c r="P29" s="40"/>
    </row>
    <row r="30" spans="1:16" ht="7.5" customHeight="1" x14ac:dyDescent="0.25">
      <c r="I30" s="2"/>
    </row>
    <row r="31" spans="1:16" ht="33" customHeight="1" x14ac:dyDescent="0.25">
      <c r="A31" s="7"/>
      <c r="B31" s="195" t="s">
        <v>158</v>
      </c>
      <c r="C31" s="196"/>
      <c r="D31" s="196"/>
      <c r="E31" s="196"/>
      <c r="F31" s="196"/>
      <c r="G31" s="196"/>
      <c r="H31" s="197"/>
      <c r="I31" s="7"/>
      <c r="J31" s="195" t="s">
        <v>160</v>
      </c>
      <c r="K31" s="196"/>
      <c r="L31" s="196"/>
      <c r="M31" s="196"/>
      <c r="N31" s="196"/>
      <c r="O31" s="196"/>
      <c r="P31" s="197"/>
    </row>
    <row r="32" spans="1:16" ht="36" customHeight="1" x14ac:dyDescent="0.25">
      <c r="A32" s="3"/>
      <c r="B32" s="192" t="s">
        <v>159</v>
      </c>
      <c r="C32" s="193"/>
      <c r="D32" s="193"/>
      <c r="E32" s="193"/>
      <c r="F32" s="193"/>
      <c r="G32" s="193"/>
      <c r="H32" s="194"/>
      <c r="I32" s="3"/>
      <c r="J32" s="192" t="s">
        <v>161</v>
      </c>
      <c r="K32" s="193"/>
      <c r="L32" s="193"/>
      <c r="M32" s="193"/>
      <c r="N32" s="193"/>
      <c r="O32" s="193"/>
      <c r="P32" s="194"/>
    </row>
  </sheetData>
  <mergeCells count="40">
    <mergeCell ref="B25:H25"/>
    <mergeCell ref="J25:P25"/>
    <mergeCell ref="B27:H27"/>
    <mergeCell ref="J27:P27"/>
    <mergeCell ref="A7:H7"/>
    <mergeCell ref="I7:P7"/>
    <mergeCell ref="B23:H23"/>
    <mergeCell ref="J23:P23"/>
    <mergeCell ref="B24:H24"/>
    <mergeCell ref="J24:P24"/>
    <mergeCell ref="B26:H26"/>
    <mergeCell ref="J26:P26"/>
    <mergeCell ref="B21:H21"/>
    <mergeCell ref="J21:P21"/>
    <mergeCell ref="B22:H22"/>
    <mergeCell ref="J22:P22"/>
    <mergeCell ref="J11:P11"/>
    <mergeCell ref="J12:P12"/>
    <mergeCell ref="J13:P13"/>
    <mergeCell ref="J14:P14"/>
    <mergeCell ref="B11:H11"/>
    <mergeCell ref="B12:H12"/>
    <mergeCell ref="B13:H13"/>
    <mergeCell ref="B14:H14"/>
    <mergeCell ref="J32:P32"/>
    <mergeCell ref="B32:H32"/>
    <mergeCell ref="B31:H31"/>
    <mergeCell ref="J31:P31"/>
    <mergeCell ref="J15:P15"/>
    <mergeCell ref="B15:H15"/>
    <mergeCell ref="B16:H16"/>
    <mergeCell ref="J16:P16"/>
    <mergeCell ref="B17:H17"/>
    <mergeCell ref="J17:P17"/>
    <mergeCell ref="B18:H18"/>
    <mergeCell ref="J18:P18"/>
    <mergeCell ref="B19:H19"/>
    <mergeCell ref="J19:P19"/>
    <mergeCell ref="B20:H20"/>
    <mergeCell ref="J20:P20"/>
  </mergeCells>
  <printOptions horizontalCentered="1"/>
  <pageMargins left="0.70866141732283472" right="0.70866141732283472" top="0.74803149606299213" bottom="0.74803149606299213" header="0.31496062992125984" footer="0.31496062992125984"/>
  <pageSetup paperSize="9" scale="53" orientation="landscape" verticalDpi="0" r:id="rId1"/>
  <headerFooter>
    <oddFooter>&amp;L&amp;D&amp;C_x000D_&amp;1#&amp;"Calibri"&amp;10&amp;K000000 PÚBLICA&amp;RPágina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2"/>
  <sheetViews>
    <sheetView showGridLines="0" zoomScaleNormal="100" workbookViewId="0">
      <selection activeCell="A48" sqref="A48"/>
    </sheetView>
  </sheetViews>
  <sheetFormatPr baseColWidth="10" defaultColWidth="11.42578125" defaultRowHeight="15" x14ac:dyDescent="0.25"/>
  <cols>
    <col min="1" max="1" width="23.7109375" style="1" customWidth="1"/>
    <col min="2" max="2" width="60.5703125" style="1" customWidth="1"/>
    <col min="3" max="5" width="18.42578125" style="1" customWidth="1"/>
    <col min="6" max="16384" width="11.42578125" style="1"/>
  </cols>
  <sheetData>
    <row r="1" spans="1:5" ht="5.0999999999999996" customHeight="1" x14ac:dyDescent="0.25">
      <c r="A1" s="17"/>
      <c r="B1" s="17"/>
      <c r="C1" s="17"/>
      <c r="D1" s="17"/>
      <c r="E1" s="17"/>
    </row>
    <row r="2" spans="1:5" x14ac:dyDescent="0.25">
      <c r="A2" s="17"/>
      <c r="B2" s="17"/>
      <c r="C2" s="17"/>
      <c r="D2" s="17"/>
      <c r="E2" s="17"/>
    </row>
    <row r="3" spans="1:5" x14ac:dyDescent="0.25">
      <c r="A3" s="17"/>
      <c r="B3" s="17"/>
      <c r="C3" s="17"/>
      <c r="D3" s="17"/>
      <c r="E3" s="17"/>
    </row>
    <row r="4" spans="1:5" x14ac:dyDescent="0.25">
      <c r="A4" s="17"/>
      <c r="B4" s="17"/>
      <c r="C4" s="17"/>
      <c r="D4" s="17"/>
      <c r="E4" s="17"/>
    </row>
    <row r="5" spans="1:5" ht="5.0999999999999996" customHeight="1" thickBot="1" x14ac:dyDescent="0.3">
      <c r="A5" s="17"/>
      <c r="B5" s="17"/>
      <c r="C5" s="17"/>
      <c r="D5" s="17"/>
      <c r="E5" s="17"/>
    </row>
    <row r="6" spans="1:5" ht="33" customHeight="1" thickBot="1" x14ac:dyDescent="0.3">
      <c r="A6" s="32" t="s">
        <v>68</v>
      </c>
      <c r="B6" s="33"/>
      <c r="C6" s="34"/>
      <c r="D6" s="34"/>
      <c r="E6" s="35"/>
    </row>
    <row r="7" spans="1:5" ht="5.0999999999999996" customHeight="1" x14ac:dyDescent="0.25"/>
    <row r="8" spans="1:5" ht="27.75" customHeight="1" x14ac:dyDescent="0.25">
      <c r="A8" s="84" t="s">
        <v>89</v>
      </c>
      <c r="B8" s="18"/>
      <c r="C8" s="19"/>
      <c r="D8" s="19"/>
      <c r="E8" s="19"/>
    </row>
    <row r="9" spans="1:5" ht="5.0999999999999996" customHeight="1" thickBot="1" x14ac:dyDescent="0.3"/>
    <row r="10" spans="1:5" ht="15" customHeight="1" x14ac:dyDescent="0.25">
      <c r="A10" s="216" t="s">
        <v>66</v>
      </c>
      <c r="B10" s="214" t="s">
        <v>66</v>
      </c>
      <c r="C10" s="22" t="s">
        <v>11</v>
      </c>
      <c r="D10" s="23"/>
      <c r="E10" s="24"/>
    </row>
    <row r="11" spans="1:5" ht="33" customHeight="1" x14ac:dyDescent="0.25">
      <c r="A11" s="217"/>
      <c r="B11" s="215"/>
      <c r="C11" s="21" t="s">
        <v>57</v>
      </c>
      <c r="D11" s="21" t="s">
        <v>58</v>
      </c>
      <c r="E11" s="25" t="s">
        <v>59</v>
      </c>
    </row>
    <row r="12" spans="1:5" ht="15" customHeight="1" x14ac:dyDescent="0.25">
      <c r="A12" s="26" t="s">
        <v>13</v>
      </c>
      <c r="B12" s="4" t="s">
        <v>29</v>
      </c>
      <c r="C12" s="46">
        <f>Input!C65</f>
        <v>0</v>
      </c>
      <c r="D12" s="46">
        <f>Input!D65</f>
        <v>0</v>
      </c>
      <c r="E12" s="51">
        <f>Input!E65</f>
        <v>0</v>
      </c>
    </row>
    <row r="13" spans="1:5" ht="15" customHeight="1" x14ac:dyDescent="0.25">
      <c r="A13" s="41" t="s">
        <v>14</v>
      </c>
      <c r="B13" s="4" t="s">
        <v>29</v>
      </c>
      <c r="C13" s="47">
        <f>Input!C66</f>
        <v>250636.266767219</v>
      </c>
      <c r="D13" s="47">
        <f>Input!D66</f>
        <v>248743.59123075873</v>
      </c>
      <c r="E13" s="58">
        <f>Input!E66</f>
        <v>243845.84603646339</v>
      </c>
    </row>
    <row r="14" spans="1:5" ht="15" customHeight="1" x14ac:dyDescent="0.25">
      <c r="A14" s="41" t="s">
        <v>15</v>
      </c>
      <c r="B14" s="4" t="s">
        <v>29</v>
      </c>
      <c r="C14" s="47">
        <f>Input!C67</f>
        <v>176147.38249975431</v>
      </c>
      <c r="D14" s="47">
        <f>Input!D67</f>
        <v>174817.20851508345</v>
      </c>
      <c r="E14" s="58">
        <f>Input!E67</f>
        <v>171375.06900648971</v>
      </c>
    </row>
    <row r="15" spans="1:5" ht="15" customHeight="1" x14ac:dyDescent="0.25">
      <c r="A15" s="41" t="s">
        <v>16</v>
      </c>
      <c r="B15" s="6" t="s">
        <v>29</v>
      </c>
      <c r="C15" s="47">
        <f>Input!C68</f>
        <v>19082.088250801731</v>
      </c>
      <c r="D15" s="47">
        <f>Input!D68</f>
        <v>18937.990183579826</v>
      </c>
      <c r="E15" s="58">
        <f>Input!E68</f>
        <v>18565.102383929167</v>
      </c>
    </row>
    <row r="16" spans="1:5" ht="15" customHeight="1" x14ac:dyDescent="0.25">
      <c r="A16" s="41" t="s">
        <v>69</v>
      </c>
      <c r="B16" s="6" t="s">
        <v>30</v>
      </c>
      <c r="C16" s="47">
        <f>SUM(Input!C69:C75)</f>
        <v>893417.75530087587</v>
      </c>
      <c r="D16" s="47">
        <f>SUM(Input!D69:D75)</f>
        <v>831501.67190265993</v>
      </c>
      <c r="E16" s="58">
        <f>SUM(Input!E69:E75)</f>
        <v>792287.71428487613</v>
      </c>
    </row>
    <row r="17" spans="1:5" ht="15" customHeight="1" x14ac:dyDescent="0.25">
      <c r="A17" s="41" t="s">
        <v>23</v>
      </c>
      <c r="B17" s="6" t="s">
        <v>31</v>
      </c>
      <c r="C17" s="47">
        <f>Input!C76</f>
        <v>0</v>
      </c>
      <c r="D17" s="47">
        <f>Input!D76</f>
        <v>0</v>
      </c>
      <c r="E17" s="58">
        <f>Input!E76</f>
        <v>0</v>
      </c>
    </row>
    <row r="18" spans="1:5" ht="15" customHeight="1" x14ac:dyDescent="0.25">
      <c r="A18" s="41" t="s">
        <v>268</v>
      </c>
      <c r="B18" s="6" t="s">
        <v>31</v>
      </c>
      <c r="C18" s="47">
        <f>Input!C77</f>
        <v>120.55113335893262</v>
      </c>
      <c r="D18" s="47">
        <f>Input!D77</f>
        <v>120.55113335893262</v>
      </c>
      <c r="E18" s="58">
        <f>Input!E77</f>
        <v>120.55113335893262</v>
      </c>
    </row>
    <row r="19" spans="1:5" ht="15" customHeight="1" x14ac:dyDescent="0.25">
      <c r="A19" s="41" t="s">
        <v>271</v>
      </c>
      <c r="B19" s="6" t="s">
        <v>31</v>
      </c>
      <c r="C19" s="47">
        <f>Input!C78</f>
        <v>0</v>
      </c>
      <c r="D19" s="47">
        <f>Input!D78</f>
        <v>0</v>
      </c>
      <c r="E19" s="58">
        <f>Input!E78</f>
        <v>0</v>
      </c>
    </row>
    <row r="20" spans="1:5" ht="15" customHeight="1" x14ac:dyDescent="0.25">
      <c r="A20" s="41" t="s">
        <v>24</v>
      </c>
      <c r="B20" s="6" t="s">
        <v>31</v>
      </c>
      <c r="C20" s="47">
        <f>Input!C79</f>
        <v>1122.3323591131109</v>
      </c>
      <c r="D20" s="47">
        <f>Input!D79</f>
        <v>1113.8570852540247</v>
      </c>
      <c r="E20" s="58">
        <f>Input!E79</f>
        <v>1091.9253114163876</v>
      </c>
    </row>
    <row r="21" spans="1:5" ht="15" customHeight="1" x14ac:dyDescent="0.25">
      <c r="A21" s="41" t="s">
        <v>256</v>
      </c>
      <c r="B21" s="6" t="s">
        <v>33</v>
      </c>
      <c r="C21" s="47">
        <f>Input!C80</f>
        <v>566.54058875006456</v>
      </c>
      <c r="D21" s="47">
        <f>Input!D80</f>
        <v>566.54058875006456</v>
      </c>
      <c r="E21" s="58">
        <f>Input!E80</f>
        <v>566.54058875006456</v>
      </c>
    </row>
    <row r="22" spans="1:5" ht="15" customHeight="1" x14ac:dyDescent="0.25">
      <c r="A22" s="41" t="s">
        <v>258</v>
      </c>
      <c r="B22" s="6" t="s">
        <v>33</v>
      </c>
      <c r="C22" s="47">
        <f>Input!C81</f>
        <v>159.17052631940328</v>
      </c>
      <c r="D22" s="47">
        <f>Input!D81</f>
        <v>159.17052631940328</v>
      </c>
      <c r="E22" s="58">
        <f>Input!E81</f>
        <v>159.17052631940328</v>
      </c>
    </row>
    <row r="23" spans="1:5" ht="30" x14ac:dyDescent="0.25">
      <c r="A23" s="41" t="s">
        <v>243</v>
      </c>
      <c r="B23" s="6" t="s">
        <v>33</v>
      </c>
      <c r="C23" s="47">
        <f>Input!C82</f>
        <v>0</v>
      </c>
      <c r="D23" s="47">
        <f>Input!D82</f>
        <v>0</v>
      </c>
      <c r="E23" s="58">
        <f>Input!E82</f>
        <v>0</v>
      </c>
    </row>
    <row r="24" spans="1:5" ht="15" customHeight="1" x14ac:dyDescent="0.25">
      <c r="A24" s="41" t="s">
        <v>244</v>
      </c>
      <c r="B24" s="6" t="s">
        <v>33</v>
      </c>
      <c r="C24" s="47">
        <f>Input!C83</f>
        <v>0</v>
      </c>
      <c r="D24" s="47">
        <f>Input!D83</f>
        <v>0</v>
      </c>
      <c r="E24" s="58">
        <f>Input!E83</f>
        <v>0</v>
      </c>
    </row>
    <row r="25" spans="1:5" ht="15" customHeight="1" x14ac:dyDescent="0.25">
      <c r="A25" s="41" t="s">
        <v>245</v>
      </c>
      <c r="B25" s="6" t="s">
        <v>33</v>
      </c>
      <c r="C25" s="47">
        <f>Input!C84</f>
        <v>0</v>
      </c>
      <c r="D25" s="47">
        <f>Input!D84</f>
        <v>0</v>
      </c>
      <c r="E25" s="58">
        <f>Input!E84</f>
        <v>0</v>
      </c>
    </row>
    <row r="26" spans="1:5" ht="15" customHeight="1" x14ac:dyDescent="0.25">
      <c r="A26" s="41" t="s">
        <v>246</v>
      </c>
      <c r="B26" s="6" t="s">
        <v>33</v>
      </c>
      <c r="C26" s="47">
        <f>Input!C85</f>
        <v>0</v>
      </c>
      <c r="D26" s="47">
        <f>Input!D85</f>
        <v>0</v>
      </c>
      <c r="E26" s="58">
        <f>Input!E85</f>
        <v>0</v>
      </c>
    </row>
    <row r="27" spans="1:5" ht="15" customHeight="1" x14ac:dyDescent="0.25">
      <c r="A27" s="41" t="s">
        <v>247</v>
      </c>
      <c r="B27" s="6" t="s">
        <v>33</v>
      </c>
      <c r="C27" s="47">
        <f>Input!C86</f>
        <v>0</v>
      </c>
      <c r="D27" s="47">
        <f>Input!D86</f>
        <v>0</v>
      </c>
      <c r="E27" s="58">
        <f>Input!E86</f>
        <v>0</v>
      </c>
    </row>
    <row r="28" spans="1:5" ht="15" customHeight="1" x14ac:dyDescent="0.25">
      <c r="A28" s="41" t="s">
        <v>274</v>
      </c>
      <c r="B28" s="6" t="s">
        <v>33</v>
      </c>
      <c r="C28" s="47">
        <f>Input!C87</f>
        <v>27.397260273972602</v>
      </c>
      <c r="D28" s="47">
        <f>Input!D87</f>
        <v>104.38356164383562</v>
      </c>
      <c r="E28" s="58">
        <f>Input!E87</f>
        <v>104.38356164383562</v>
      </c>
    </row>
    <row r="29" spans="1:5" ht="15" customHeight="1" x14ac:dyDescent="0.25">
      <c r="A29" s="41" t="s">
        <v>273</v>
      </c>
      <c r="B29" s="6" t="s">
        <v>33</v>
      </c>
      <c r="C29" s="47">
        <f>Input!C88</f>
        <v>46.742677048572482</v>
      </c>
      <c r="D29" s="47">
        <f>Input!D88</f>
        <v>186.97070819428993</v>
      </c>
      <c r="E29" s="58">
        <f>Input!E88</f>
        <v>186.97070819428993</v>
      </c>
    </row>
    <row r="30" spans="1:5" ht="15" customHeight="1" thickBot="1" x14ac:dyDescent="0.3">
      <c r="A30" s="41" t="s">
        <v>70</v>
      </c>
      <c r="B30" s="6" t="s">
        <v>32</v>
      </c>
      <c r="C30" s="47">
        <f>SUM(Input!C89:C92)</f>
        <v>24058.840265502542</v>
      </c>
      <c r="D30" s="47">
        <f>SUM(Input!D89:D92)</f>
        <v>36534.420436504166</v>
      </c>
      <c r="E30" s="58">
        <f>SUM(Input!E89:E92)</f>
        <v>31272.555025389447</v>
      </c>
    </row>
    <row r="31" spans="1:5" ht="18.75" customHeight="1" thickBot="1" x14ac:dyDescent="0.3">
      <c r="A31" s="28" t="s">
        <v>7</v>
      </c>
      <c r="B31" s="29"/>
      <c r="C31" s="59">
        <f t="shared" ref="C31:E31" si="0">SUM(C12:C30)</f>
        <v>1365385.0676290172</v>
      </c>
      <c r="D31" s="59">
        <f t="shared" si="0"/>
        <v>1312786.3558721063</v>
      </c>
      <c r="E31" s="60">
        <f t="shared" si="0"/>
        <v>1259575.8285668304</v>
      </c>
    </row>
    <row r="32" spans="1:5" ht="9" customHeight="1" x14ac:dyDescent="0.25">
      <c r="C32" s="57">
        <f>C31-Input!C93</f>
        <v>0</v>
      </c>
      <c r="D32" s="57">
        <f>D31-Input!D93</f>
        <v>0</v>
      </c>
      <c r="E32" s="57">
        <f>E31-Input!E93</f>
        <v>0</v>
      </c>
    </row>
    <row r="33" spans="1:5" ht="23.25" x14ac:dyDescent="0.25">
      <c r="A33" s="84" t="s">
        <v>181</v>
      </c>
      <c r="B33" s="18"/>
      <c r="C33" s="19"/>
      <c r="D33" s="19"/>
      <c r="E33" s="19"/>
    </row>
    <row r="34" spans="1:5" ht="9" customHeight="1" thickBot="1" x14ac:dyDescent="0.3"/>
    <row r="35" spans="1:5" ht="25.5" customHeight="1" x14ac:dyDescent="0.25">
      <c r="A35" s="216" t="s">
        <v>66</v>
      </c>
      <c r="B35" s="214" t="s">
        <v>66</v>
      </c>
      <c r="C35" s="22" t="s">
        <v>11</v>
      </c>
      <c r="D35" s="23"/>
      <c r="E35" s="24"/>
    </row>
    <row r="36" spans="1:5" ht="25.5" customHeight="1" x14ac:dyDescent="0.25">
      <c r="A36" s="217"/>
      <c r="B36" s="215"/>
      <c r="C36" s="20" t="s">
        <v>57</v>
      </c>
      <c r="D36" s="20" t="s">
        <v>58</v>
      </c>
      <c r="E36" s="87" t="s">
        <v>59</v>
      </c>
    </row>
    <row r="37" spans="1:5" ht="15" customHeight="1" x14ac:dyDescent="0.25">
      <c r="A37" s="26" t="str">
        <f>A12</f>
        <v>CI Tarifa</v>
      </c>
      <c r="B37" s="4" t="s">
        <v>29</v>
      </c>
      <c r="C37" s="61">
        <f>'Entry Tariff_1a'!C152</f>
        <v>0</v>
      </c>
      <c r="D37" s="61">
        <f>'Entry Tariff_1a'!D152</f>
        <v>0</v>
      </c>
      <c r="E37" s="62">
        <f>'Entry Tariff_1a'!E152</f>
        <v>0</v>
      </c>
    </row>
    <row r="38" spans="1:5" ht="15" customHeight="1" x14ac:dyDescent="0.25">
      <c r="A38" s="41" t="s">
        <v>14</v>
      </c>
      <c r="B38" s="4" t="s">
        <v>29</v>
      </c>
      <c r="C38" s="63">
        <f>'Entry Tariff_1a'!C153</f>
        <v>135.01326349811637</v>
      </c>
      <c r="D38" s="63">
        <f>'Entry Tariff_1a'!D153</f>
        <v>151.28453081651438</v>
      </c>
      <c r="E38" s="64">
        <f>'Entry Tariff_1a'!E153</f>
        <v>160.01811497997298</v>
      </c>
    </row>
    <row r="39" spans="1:5" ht="15" customHeight="1" x14ac:dyDescent="0.25">
      <c r="A39" s="41" t="s">
        <v>15</v>
      </c>
      <c r="B39" s="4" t="s">
        <v>29</v>
      </c>
      <c r="C39" s="63">
        <f>SUM('Entry Tariff_1a'!C119:C120)/SUM('Entry Tariff_1a'!C14:C15)</f>
        <v>98.147127806880818</v>
      </c>
      <c r="D39" s="63">
        <f>SUM('Entry Tariff_1a'!D119:D120)/SUM('Entry Tariff_1a'!D14:D15)</f>
        <v>109.30642975580423</v>
      </c>
      <c r="E39" s="64">
        <f>SUM('Entry Tariff_1a'!E119:E120)/SUM('Entry Tariff_1a'!E14:E15)</f>
        <v>114.44328455344763</v>
      </c>
    </row>
    <row r="40" spans="1:5" ht="15" customHeight="1" x14ac:dyDescent="0.25">
      <c r="A40" s="41" t="s">
        <v>16</v>
      </c>
      <c r="B40" s="6" t="s">
        <v>29</v>
      </c>
      <c r="C40" s="63">
        <f>SUM('Entry Tariff_1a'!C121:C122)/SUM('Entry Tariff_1a'!C16:C17)</f>
        <v>167.72675394780703</v>
      </c>
      <c r="D40" s="63">
        <f>SUM('Entry Tariff_1a'!D121:D122)/SUM('Entry Tariff_1a'!D16:D17)</f>
        <v>187.28846451232917</v>
      </c>
      <c r="E40" s="64">
        <f>SUM('Entry Tariff_1a'!E121:E122)/SUM('Entry Tariff_1a'!E16:E17)</f>
        <v>197.06295423502954</v>
      </c>
    </row>
    <row r="41" spans="1:5" ht="15" customHeight="1" x14ac:dyDescent="0.25">
      <c r="A41" s="41" t="s">
        <v>69</v>
      </c>
      <c r="B41" s="6" t="s">
        <v>30</v>
      </c>
      <c r="C41" s="63">
        <f>SUM('Entry Tariff_1a'!C123:C129)/SUM('Entry Tariff_1a'!C18:C24)</f>
        <v>113.31133336268563</v>
      </c>
      <c r="D41" s="63">
        <f>SUM('Entry Tariff_1a'!D123:D129)/SUM('Entry Tariff_1a'!D18:D24)</f>
        <v>126.69056571787283</v>
      </c>
      <c r="E41" s="64">
        <f>SUM('Entry Tariff_1a'!E123:E129)/SUM('Entry Tariff_1a'!E18:E24)</f>
        <v>133.55843184293073</v>
      </c>
    </row>
    <row r="42" spans="1:5" ht="15" customHeight="1" x14ac:dyDescent="0.25">
      <c r="A42" s="41" t="s">
        <v>23</v>
      </c>
      <c r="B42" s="6" t="s">
        <v>31</v>
      </c>
      <c r="C42" s="63">
        <f>'Entry Tariff_1a'!C165</f>
        <v>134.82945756228364</v>
      </c>
      <c r="D42" s="63">
        <f>'Entry Tariff_1a'!D165</f>
        <v>151.11788817374185</v>
      </c>
      <c r="E42" s="64">
        <f>'Entry Tariff_1a'!E165</f>
        <v>159.81666370199528</v>
      </c>
    </row>
    <row r="43" spans="1:5" ht="15" customHeight="1" x14ac:dyDescent="0.25">
      <c r="A43" s="41" t="s">
        <v>268</v>
      </c>
      <c r="B43" s="6" t="s">
        <v>31</v>
      </c>
      <c r="C43" s="63">
        <f>'Entry Tariff_1a'!C166</f>
        <v>131.47289620120856</v>
      </c>
      <c r="D43" s="63">
        <f>'Entry Tariff_1a'!D166</f>
        <v>147.35227950554579</v>
      </c>
      <c r="E43" s="64">
        <f>'Entry Tariff_1a'!E166</f>
        <v>155.81934738686456</v>
      </c>
    </row>
    <row r="44" spans="1:5" ht="15" customHeight="1" x14ac:dyDescent="0.25">
      <c r="A44" s="41" t="s">
        <v>271</v>
      </c>
      <c r="B44" s="6" t="s">
        <v>31</v>
      </c>
      <c r="C44" s="63">
        <f>'Entry Tariff_1a'!C167</f>
        <v>0</v>
      </c>
      <c r="D44" s="63">
        <f>'Entry Tariff_1a'!D167</f>
        <v>0</v>
      </c>
      <c r="E44" s="64">
        <f>'Entry Tariff_1a'!E167</f>
        <v>0</v>
      </c>
    </row>
    <row r="45" spans="1:5" ht="15" customHeight="1" x14ac:dyDescent="0.25">
      <c r="A45" s="41" t="s">
        <v>24</v>
      </c>
      <c r="B45" s="6" t="s">
        <v>31</v>
      </c>
      <c r="C45" s="63">
        <f>'Entry Tariff_1a'!C168</f>
        <v>73.649485126848916</v>
      </c>
      <c r="D45" s="63">
        <f>'Entry Tariff_1a'!D168</f>
        <v>81.792146754982227</v>
      </c>
      <c r="E45" s="64">
        <f>'Entry Tariff_1a'!E168</f>
        <v>85.347905436811615</v>
      </c>
    </row>
    <row r="46" spans="1:5" ht="15" customHeight="1" x14ac:dyDescent="0.25">
      <c r="A46" s="41" t="s">
        <v>256</v>
      </c>
      <c r="B46" s="6" t="s">
        <v>33</v>
      </c>
      <c r="C46" s="63">
        <f>'Entry Tariff_1a'!C169</f>
        <v>80.807574535878018</v>
      </c>
      <c r="D46" s="63">
        <f>'Entry Tariff_1a'!D169</f>
        <v>90.16058330992233</v>
      </c>
      <c r="E46" s="64">
        <f>'Entry Tariff_1a'!E169</f>
        <v>94.640827815578305</v>
      </c>
    </row>
    <row r="47" spans="1:5" ht="15" customHeight="1" x14ac:dyDescent="0.25">
      <c r="A47" s="41" t="s">
        <v>258</v>
      </c>
      <c r="B47" s="6" t="s">
        <v>33</v>
      </c>
      <c r="C47" s="63">
        <f>'Entry Tariff_1a'!C170</f>
        <v>86.058872234659518</v>
      </c>
      <c r="D47" s="63">
        <f>'Entry Tariff_1a'!D170</f>
        <v>96.047556456174988</v>
      </c>
      <c r="E47" s="64">
        <f>'Entry Tariff_1a'!E170</f>
        <v>101.19141181730731</v>
      </c>
    </row>
    <row r="48" spans="1:5" ht="30" x14ac:dyDescent="0.25">
      <c r="A48" s="41" t="s">
        <v>243</v>
      </c>
      <c r="B48" s="6" t="s">
        <v>33</v>
      </c>
      <c r="C48" s="63">
        <f>'Entry Tariff_1a'!C171</f>
        <v>0</v>
      </c>
      <c r="D48" s="63">
        <f>'Entry Tariff_1a'!D171</f>
        <v>0</v>
      </c>
      <c r="E48" s="64">
        <f>'Entry Tariff_1a'!E171</f>
        <v>0</v>
      </c>
    </row>
    <row r="49" spans="1:5" ht="15" customHeight="1" x14ac:dyDescent="0.25">
      <c r="A49" s="41" t="s">
        <v>244</v>
      </c>
      <c r="B49" s="6" t="s">
        <v>33</v>
      </c>
      <c r="C49" s="63">
        <f>'Entry Tariff_1a'!C172</f>
        <v>0</v>
      </c>
      <c r="D49" s="63">
        <f>'Entry Tariff_1a'!D172</f>
        <v>0</v>
      </c>
      <c r="E49" s="64">
        <f>'Entry Tariff_1a'!E172</f>
        <v>0</v>
      </c>
    </row>
    <row r="50" spans="1:5" ht="15" customHeight="1" x14ac:dyDescent="0.25">
      <c r="A50" s="41" t="s">
        <v>245</v>
      </c>
      <c r="B50" s="6" t="s">
        <v>33</v>
      </c>
      <c r="C50" s="63">
        <f>'Entry Tariff_1a'!C173</f>
        <v>0</v>
      </c>
      <c r="D50" s="63">
        <f>'Entry Tariff_1a'!D173</f>
        <v>0</v>
      </c>
      <c r="E50" s="64">
        <f>'Entry Tariff_1a'!E173</f>
        <v>0</v>
      </c>
    </row>
    <row r="51" spans="1:5" ht="15" customHeight="1" x14ac:dyDescent="0.25">
      <c r="A51" s="41" t="s">
        <v>246</v>
      </c>
      <c r="B51" s="6" t="s">
        <v>33</v>
      </c>
      <c r="C51" s="63">
        <f>'Entry Tariff_1a'!C174</f>
        <v>0</v>
      </c>
      <c r="D51" s="63">
        <f>'Entry Tariff_1a'!D174</f>
        <v>0</v>
      </c>
      <c r="E51" s="64">
        <f>'Entry Tariff_1a'!E174</f>
        <v>0</v>
      </c>
    </row>
    <row r="52" spans="1:5" ht="15" customHeight="1" x14ac:dyDescent="0.25">
      <c r="A52" s="41" t="s">
        <v>247</v>
      </c>
      <c r="B52" s="6" t="s">
        <v>33</v>
      </c>
      <c r="C52" s="63">
        <f>'Entry Tariff_1a'!C175</f>
        <v>0</v>
      </c>
      <c r="D52" s="63">
        <f>'Entry Tariff_1a'!D175</f>
        <v>0</v>
      </c>
      <c r="E52" s="64">
        <f>'Entry Tariff_1a'!E175</f>
        <v>0</v>
      </c>
    </row>
    <row r="53" spans="1:5" ht="15" customHeight="1" x14ac:dyDescent="0.25">
      <c r="A53" s="41" t="s">
        <v>274</v>
      </c>
      <c r="B53" s="6" t="s">
        <v>33</v>
      </c>
      <c r="C53" s="63">
        <f>'Entry Tariff_1a'!C176</f>
        <v>89.89931493204881</v>
      </c>
      <c r="D53" s="63">
        <f>'Entry Tariff_1a'!D176</f>
        <v>100.07064657592052</v>
      </c>
      <c r="E53" s="64">
        <f>'Entry Tariff_1a'!E176</f>
        <v>104.78305962630495</v>
      </c>
    </row>
    <row r="54" spans="1:5" ht="15" customHeight="1" x14ac:dyDescent="0.25">
      <c r="A54" s="41" t="s">
        <v>273</v>
      </c>
      <c r="B54" s="6" t="s">
        <v>33</v>
      </c>
      <c r="C54" s="63">
        <f>'Entry Tariff_1a'!C177</f>
        <v>92.730279996730445</v>
      </c>
      <c r="D54" s="63">
        <f>'Entry Tariff_1a'!D177</f>
        <v>103.79427907787343</v>
      </c>
      <c r="E54" s="64">
        <f>'Entry Tariff_1a'!E177</f>
        <v>109.70035424057791</v>
      </c>
    </row>
    <row r="55" spans="1:5" ht="15" customHeight="1" thickBot="1" x14ac:dyDescent="0.3">
      <c r="A55" s="41" t="s">
        <v>70</v>
      </c>
      <c r="B55" s="6" t="s">
        <v>32</v>
      </c>
      <c r="C55" s="63">
        <f>SUM('Entry Tariff_1a'!C143:C145,'Entry Tariff_1a'!C165*Input!C92)/C30</f>
        <v>92.065891379898432</v>
      </c>
      <c r="D55" s="63">
        <f>SUM('Entry Tariff_1a'!D143:D145,'Entry Tariff_1a'!D165*Input!D92)/D30</f>
        <v>99.66827136425951</v>
      </c>
      <c r="E55" s="64">
        <f>SUM('Entry Tariff_1a'!E143:E145,'Entry Tariff_1a'!E165*Input!E92)/E30</f>
        <v>104.5216186750351</v>
      </c>
    </row>
    <row r="56" spans="1:5" ht="15.75" thickBot="1" x14ac:dyDescent="0.3">
      <c r="A56" s="28" t="s">
        <v>7</v>
      </c>
      <c r="B56" s="29"/>
      <c r="C56" s="65">
        <f>'Entry Tariff_1a'!C181</f>
        <v>115.67601023598426</v>
      </c>
      <c r="D56" s="65">
        <f>'Entry Tariff_1a'!D181</f>
        <v>129.09670833780552</v>
      </c>
      <c r="E56" s="66">
        <f>'Entry Tariff_1a'!E181</f>
        <v>136.22799190431252</v>
      </c>
    </row>
    <row r="57" spans="1:5" ht="9" customHeight="1" x14ac:dyDescent="0.25">
      <c r="C57" s="57">
        <f>'Entry Tariff_1a'!C$146-SUMPRODUCT(C12:C30,C37:C55)</f>
        <v>0</v>
      </c>
      <c r="D57" s="57">
        <f>'Entry Tariff_1a'!D$146-SUMPRODUCT(D12:D30,D37:D55)</f>
        <v>0</v>
      </c>
      <c r="E57" s="57">
        <f>'Entry Tariff_1a'!E$146-SUMPRODUCT(E12:E30,E37:E55)</f>
        <v>0</v>
      </c>
    </row>
    <row r="58" spans="1:5" ht="55.15" customHeight="1" x14ac:dyDescent="0.25">
      <c r="A58" s="221" t="s">
        <v>182</v>
      </c>
      <c r="B58" s="221"/>
      <c r="C58" s="221"/>
      <c r="D58" s="221"/>
      <c r="E58" s="221"/>
    </row>
    <row r="59" spans="1:5" ht="9" customHeight="1" thickBot="1" x14ac:dyDescent="0.3"/>
    <row r="60" spans="1:5" ht="25.5" customHeight="1" x14ac:dyDescent="0.25">
      <c r="A60" s="216" t="s">
        <v>66</v>
      </c>
      <c r="B60" s="214" t="s">
        <v>66</v>
      </c>
      <c r="C60" s="22" t="s">
        <v>11</v>
      </c>
      <c r="D60" s="23"/>
      <c r="E60" s="24"/>
    </row>
    <row r="61" spans="1:5" ht="25.5" customHeight="1" x14ac:dyDescent="0.25">
      <c r="A61" s="217"/>
      <c r="B61" s="215"/>
      <c r="C61" s="20" t="s">
        <v>57</v>
      </c>
      <c r="D61" s="20" t="s">
        <v>58</v>
      </c>
      <c r="E61" s="87" t="s">
        <v>59</v>
      </c>
    </row>
    <row r="62" spans="1:5" ht="15" customHeight="1" x14ac:dyDescent="0.25">
      <c r="A62" s="26" t="s">
        <v>13</v>
      </c>
      <c r="B62" s="4" t="s">
        <v>29</v>
      </c>
      <c r="C62" s="61">
        <f>IF(OR(C12=0,C12=""),'Entry Tariff_1b'!C152,C37)</f>
        <v>146.99039368178083</v>
      </c>
      <c r="D62" s="61">
        <f>IF(OR(D12=0,D12=""),'Entry Tariff_1b'!D152,D37)</f>
        <v>164.99482079903257</v>
      </c>
      <c r="E62" s="62">
        <f>IF(OR(E12=0,E12=""),'Entry Tariff_1b'!E152,E37)</f>
        <v>174.76818491869918</v>
      </c>
    </row>
    <row r="63" spans="1:5" ht="15" customHeight="1" x14ac:dyDescent="0.25">
      <c r="A63" s="41" t="s">
        <v>14</v>
      </c>
      <c r="B63" s="4" t="s">
        <v>29</v>
      </c>
      <c r="C63" s="63">
        <f>IF(OR(C13=0,C13=""),'Entry Tariff_1b'!C153,C38)</f>
        <v>135.01326349811637</v>
      </c>
      <c r="D63" s="63">
        <f>IF(OR(D13=0,D13=""),'Entry Tariff_1b'!D153,D38)</f>
        <v>151.28453081651438</v>
      </c>
      <c r="E63" s="64">
        <f>IF(OR(E13=0,E13=""),'Entry Tariff_1b'!E153,E38)</f>
        <v>160.01811497997298</v>
      </c>
    </row>
    <row r="64" spans="1:5" ht="15" customHeight="1" x14ac:dyDescent="0.25">
      <c r="A64" s="41" t="s">
        <v>15</v>
      </c>
      <c r="B64" s="4" t="s">
        <v>29</v>
      </c>
      <c r="C64" s="63">
        <f>IF(OR(C14=0,C14=""),('Entry Tariff_1b'!C154*'Entry Tariff_1b'!C14+'Entry Tariff_1b'!C155*'Entry Tariff_1b'!C15)/SUM('Entry Tariff_1b'!C14:C15),C39)</f>
        <v>98.147127806880818</v>
      </c>
      <c r="D64" s="63">
        <f>IF(OR(D14=0,D14=""),('Entry Tariff_1b'!D154*'Entry Tariff_1b'!D14+'Entry Tariff_1b'!D155*'Entry Tariff_1b'!D15)/SUM('Entry Tariff_1b'!D14:D15),D39)</f>
        <v>109.30642975580423</v>
      </c>
      <c r="E64" s="64">
        <f>IF(OR(E14=0,E14=""),('Entry Tariff_1b'!E154*'Entry Tariff_1b'!E14+'Entry Tariff_1b'!E155*'Entry Tariff_1b'!E15)/SUM('Entry Tariff_1b'!E14:E15),E39)</f>
        <v>114.44328455344763</v>
      </c>
    </row>
    <row r="65" spans="1:5" ht="15" customHeight="1" x14ac:dyDescent="0.25">
      <c r="A65" s="41" t="s">
        <v>16</v>
      </c>
      <c r="B65" s="6" t="s">
        <v>29</v>
      </c>
      <c r="C65" s="63">
        <f>IF(OR(C15=0,C15=""),('Entry Tariff_1b'!C156*'Entry Tariff_1b'!C16+'Entry Tariff_1b'!C157*'Entry Tariff_1b'!C17)/SUM('Entry Tariff_1b'!C16:C17),C40)</f>
        <v>167.72675394780703</v>
      </c>
      <c r="D65" s="63">
        <f>IF(OR(D15=0,D15=""),('Entry Tariff_1b'!D156*'Entry Tariff_1b'!D16+'Entry Tariff_1b'!D157*'Entry Tariff_1b'!D17)/SUM('Entry Tariff_1b'!D16:D17),D40)</f>
        <v>187.28846451232917</v>
      </c>
      <c r="E65" s="64">
        <f>IF(OR(E15=0,E15=""),('Entry Tariff_1b'!E156*'Entry Tariff_1b'!E16+'Entry Tariff_1b'!E157*'Entry Tariff_1b'!E17)/SUM('Entry Tariff_1b'!E16:E17),E40)</f>
        <v>197.06295423502954</v>
      </c>
    </row>
    <row r="66" spans="1:5" ht="15" customHeight="1" x14ac:dyDescent="0.25">
      <c r="A66" s="41" t="s">
        <v>69</v>
      </c>
      <c r="B66" s="6" t="s">
        <v>30</v>
      </c>
      <c r="C66" s="63">
        <f>IF(OR(C16=0,C16=""),SUMPRODUCT('Entry Tariff_1b'!C158:C163,'Entry Tariff_1b'!C18:C23)/SUM('Entry Tariff_1b'!C18:C23),C41)</f>
        <v>113.31133336268563</v>
      </c>
      <c r="D66" s="63">
        <f>IF(OR(D16=0,D16=""),SUMPRODUCT('Entry Tariff_1b'!D158:D163,'Entry Tariff_1b'!D18:D23)/SUM('Entry Tariff_1b'!D18:D23),D41)</f>
        <v>126.69056571787283</v>
      </c>
      <c r="E66" s="64">
        <f>IF(OR(E16=0,E16=""),SUMPRODUCT('Entry Tariff_1b'!E158:E163,'Entry Tariff_1b'!E18:E23)/SUM('Entry Tariff_1b'!E18:E23),E41)</f>
        <v>133.55843184293073</v>
      </c>
    </row>
    <row r="67" spans="1:5" ht="15" customHeight="1" x14ac:dyDescent="0.25">
      <c r="A67" s="41" t="s">
        <v>23</v>
      </c>
      <c r="B67" s="6" t="s">
        <v>31</v>
      </c>
      <c r="C67" s="63">
        <f>IF('Entry Tariff_1a'!C130=0,'Entry Tariff_1b'!C165,C42)</f>
        <v>134.82945756228364</v>
      </c>
      <c r="D67" s="63">
        <f>IF('Entry Tariff_1a'!D130=0,'Entry Tariff_1b'!D165,D42)</f>
        <v>151.11788817374185</v>
      </c>
      <c r="E67" s="64">
        <f>IF('Entry Tariff_1a'!E130=0,'Entry Tariff_1b'!E165,E42)</f>
        <v>159.81666370199528</v>
      </c>
    </row>
    <row r="68" spans="1:5" ht="15" customHeight="1" x14ac:dyDescent="0.25">
      <c r="A68" s="41" t="s">
        <v>268</v>
      </c>
      <c r="B68" s="6" t="s">
        <v>31</v>
      </c>
      <c r="C68" s="63">
        <f>IF(OR(C18=0,C18=""),'Entry Tariff_1b'!C166,C43)</f>
        <v>131.47289620120856</v>
      </c>
      <c r="D68" s="63">
        <f>IF(OR(D18=0,D18=""),'Entry Tariff_1b'!D166,D43)</f>
        <v>147.35227950554579</v>
      </c>
      <c r="E68" s="64">
        <f>IF(OR(E18=0,E18=""),'Entry Tariff_1b'!E166,E43)</f>
        <v>155.81934738686456</v>
      </c>
    </row>
    <row r="69" spans="1:5" ht="15" customHeight="1" x14ac:dyDescent="0.25">
      <c r="A69" s="41" t="s">
        <v>271</v>
      </c>
      <c r="B69" s="6" t="s">
        <v>31</v>
      </c>
      <c r="C69" s="63">
        <f>IF(OR(C19=0,C19=""),'Entry Tariff_1b'!C167,C44)</f>
        <v>139.10558239504266</v>
      </c>
      <c r="D69" s="63">
        <f>IF(OR(D19=0,D19=""),'Entry Tariff_1b'!D167,D44)</f>
        <v>155.9238102543365</v>
      </c>
      <c r="E69" s="64">
        <f>IF(OR(E19=0,E19=""),'Entry Tariff_1b'!E167,E44)</f>
        <v>164.904742310724</v>
      </c>
    </row>
    <row r="70" spans="1:5" ht="15" customHeight="1" x14ac:dyDescent="0.25">
      <c r="A70" s="41" t="s">
        <v>24</v>
      </c>
      <c r="B70" s="6" t="s">
        <v>31</v>
      </c>
      <c r="C70" s="63">
        <f>IF(OR(C20=0,C20=""),'Entry Tariff_1b'!C168,C45)</f>
        <v>73.649485126848916</v>
      </c>
      <c r="D70" s="63">
        <f>IF(OR(D20=0,D20=""),'Entry Tariff_1b'!D168,D45)</f>
        <v>81.792146754982227</v>
      </c>
      <c r="E70" s="64">
        <f>IF(OR(E20=0,E20=""),'Entry Tariff_1b'!E168,E45)</f>
        <v>85.347905436811615</v>
      </c>
    </row>
    <row r="71" spans="1:5" ht="15" customHeight="1" x14ac:dyDescent="0.25">
      <c r="A71" s="41" t="s">
        <v>256</v>
      </c>
      <c r="B71" s="6" t="s">
        <v>33</v>
      </c>
      <c r="C71" s="63">
        <f>IF(OR(C21=0,C21=""),'Entry Tariff_1b'!C169,C46)</f>
        <v>80.807574535878018</v>
      </c>
      <c r="D71" s="63">
        <f>IF(OR(D21=0,D21=""),'Entry Tariff_1b'!D169,D46)</f>
        <v>90.16058330992233</v>
      </c>
      <c r="E71" s="64">
        <f>IF(OR(E21=0,E21=""),'Entry Tariff_1b'!E169,E46)</f>
        <v>94.640827815578305</v>
      </c>
    </row>
    <row r="72" spans="1:5" ht="15" customHeight="1" x14ac:dyDescent="0.25">
      <c r="A72" s="41" t="s">
        <v>258</v>
      </c>
      <c r="B72" s="6" t="s">
        <v>33</v>
      </c>
      <c r="C72" s="63">
        <f>IF(OR(C22=0,C22=""),'Entry Tariff_1b'!C170,C47)</f>
        <v>86.058872234659518</v>
      </c>
      <c r="D72" s="63">
        <f>IF(OR(D22=0,D22=""),'Entry Tariff_1b'!D170,D47)</f>
        <v>96.047556456174988</v>
      </c>
      <c r="E72" s="64">
        <f>IF(OR(E22=0,E22=""),'Entry Tariff_1b'!E170,E47)</f>
        <v>101.19141181730731</v>
      </c>
    </row>
    <row r="73" spans="1:5" ht="30" x14ac:dyDescent="0.25">
      <c r="A73" s="41" t="s">
        <v>243</v>
      </c>
      <c r="B73" s="6" t="s">
        <v>33</v>
      </c>
      <c r="C73" s="63">
        <f>IF(OR(C23=0,C23=""),'Entry Tariff_1b'!C171,C48)</f>
        <v>139.25841575782093</v>
      </c>
      <c r="D73" s="63">
        <f>IF(OR(D23=0,D23=""),'Entry Tariff_1b'!D171,D48)</f>
        <v>156.25771519798937</v>
      </c>
      <c r="E73" s="64">
        <f>IF(OR(E23=0,E23=""),'Entry Tariff_1b'!E171,E48)</f>
        <v>165.46724024114735</v>
      </c>
    </row>
    <row r="74" spans="1:5" ht="15" customHeight="1" x14ac:dyDescent="0.25">
      <c r="A74" s="41" t="s">
        <v>244</v>
      </c>
      <c r="B74" s="6" t="s">
        <v>33</v>
      </c>
      <c r="C74" s="63">
        <f>IF(OR(C24=0,C24=""),'Entry Tariff_1b'!C172,C49)</f>
        <v>75.602246447597224</v>
      </c>
      <c r="D74" s="63">
        <f>IF(OR(D24=0,D24=""),'Entry Tariff_1b'!D172,D49)</f>
        <v>83.87480636513753</v>
      </c>
      <c r="E74" s="64">
        <f>IF(OR(E24=0,E24=""),'Entry Tariff_1b'!E172,E49)</f>
        <v>87.460973711172571</v>
      </c>
    </row>
    <row r="75" spans="1:5" ht="15" customHeight="1" x14ac:dyDescent="0.25">
      <c r="A75" s="41" t="s">
        <v>245</v>
      </c>
      <c r="B75" s="6" t="s">
        <v>33</v>
      </c>
      <c r="C75" s="63">
        <f>IF(OR(C25=0,C25=""),'Entry Tariff_1b'!C173,C50)</f>
        <v>89.031451227900263</v>
      </c>
      <c r="D75" s="63">
        <f>IF(OR(D25=0,D25=""),'Entry Tariff_1b'!D173,D50)</f>
        <v>99.468489814698358</v>
      </c>
      <c r="E75" s="64">
        <f>IF(OR(E25=0,E25=""),'Entry Tariff_1b'!E173,E50)</f>
        <v>104.61396538904934</v>
      </c>
    </row>
    <row r="76" spans="1:5" ht="15" customHeight="1" x14ac:dyDescent="0.25">
      <c r="A76" s="41" t="s">
        <v>246</v>
      </c>
      <c r="B76" s="6" t="s">
        <v>33</v>
      </c>
      <c r="C76" s="63">
        <f>IF(OR(C26=0,C26=""),'Entry Tariff_1b'!C174,C51)</f>
        <v>89.500732439085311</v>
      </c>
      <c r="D76" s="63">
        <f>IF(OR(D26=0,D26=""),'Entry Tariff_1b'!D174,D51)</f>
        <v>100.10486062611896</v>
      </c>
      <c r="E76" s="64">
        <f>IF(OR(E26=0,E26=""),'Entry Tariff_1b'!E174,E51)</f>
        <v>105.73425158839011</v>
      </c>
    </row>
    <row r="77" spans="1:5" ht="15" customHeight="1" x14ac:dyDescent="0.25">
      <c r="A77" s="41" t="s">
        <v>247</v>
      </c>
      <c r="B77" s="6" t="s">
        <v>33</v>
      </c>
      <c r="C77" s="63">
        <f>IF(OR(C27=0,C27=""),'Entry Tariff_1b'!C175,C52)</f>
        <v>128.70430281928881</v>
      </c>
      <c r="D77" s="63">
        <f>IF(OR(D27=0,D27=""),'Entry Tariff_1b'!D175,D52)</f>
        <v>144.2769728498927</v>
      </c>
      <c r="E77" s="64">
        <f>IF(OR(E27=0,E27=""),'Entry Tariff_1b'!E175,E52)</f>
        <v>152.58963340399919</v>
      </c>
    </row>
    <row r="78" spans="1:5" ht="15" customHeight="1" x14ac:dyDescent="0.25">
      <c r="A78" s="41" t="s">
        <v>274</v>
      </c>
      <c r="B78" s="6" t="s">
        <v>33</v>
      </c>
      <c r="C78" s="63">
        <f>IF(OR(C28=0,C28=""),'Entry Tariff_1b'!C176,C53)</f>
        <v>89.89931493204881</v>
      </c>
      <c r="D78" s="63">
        <f>IF(OR(D28=0,D28=""),'Entry Tariff_1b'!D176,D53)</f>
        <v>100.07064657592052</v>
      </c>
      <c r="E78" s="64">
        <f>IF(OR(E28=0,E28=""),'Entry Tariff_1b'!E176,E53)</f>
        <v>104.78305962630495</v>
      </c>
    </row>
    <row r="79" spans="1:5" ht="15" customHeight="1" x14ac:dyDescent="0.25">
      <c r="A79" s="41" t="s">
        <v>273</v>
      </c>
      <c r="B79" s="6" t="s">
        <v>33</v>
      </c>
      <c r="C79" s="63">
        <f>IF(OR(C29=0,C29=""),'Entry Tariff_1b'!C177,C54)</f>
        <v>92.730279996730445</v>
      </c>
      <c r="D79" s="63">
        <f>IF(OR(D29=0,D29=""),'Entry Tariff_1b'!D177,D54)</f>
        <v>103.79427907787343</v>
      </c>
      <c r="E79" s="64">
        <f>IF(OR(E29=0,E29=""),'Entry Tariff_1b'!E177,E54)</f>
        <v>109.70035424057791</v>
      </c>
    </row>
    <row r="80" spans="1:5" ht="15" customHeight="1" thickBot="1" x14ac:dyDescent="0.3">
      <c r="A80" s="41" t="s">
        <v>70</v>
      </c>
      <c r="B80" s="6" t="s">
        <v>32</v>
      </c>
      <c r="C80" s="63">
        <f t="shared" ref="C80:E80" si="1">C55</f>
        <v>92.065891379898432</v>
      </c>
      <c r="D80" s="63">
        <f t="shared" si="1"/>
        <v>99.66827136425951</v>
      </c>
      <c r="E80" s="64">
        <f t="shared" si="1"/>
        <v>104.5216186750351</v>
      </c>
    </row>
    <row r="81" spans="1:5" ht="15.75" thickBot="1" x14ac:dyDescent="0.3">
      <c r="A81" s="28" t="s">
        <v>7</v>
      </c>
      <c r="B81" s="29"/>
      <c r="C81" s="65">
        <f t="shared" ref="C81:E81" si="2">SUMPRODUCT(C62:C80,C12:C30)/C31</f>
        <v>115.67601023598425</v>
      </c>
      <c r="D81" s="65">
        <f t="shared" si="2"/>
        <v>129.0967083378055</v>
      </c>
      <c r="E81" s="66">
        <f t="shared" si="2"/>
        <v>136.22799190431255</v>
      </c>
    </row>
    <row r="82" spans="1:5" ht="9" customHeight="1" x14ac:dyDescent="0.25">
      <c r="C82" s="57">
        <f>'Entry Tariff_1a'!C$146-SUMPRODUCT(C12:C30,C62:C80)</f>
        <v>0</v>
      </c>
      <c r="D82" s="57">
        <f>'Entry Tariff_1a'!D$146-SUMPRODUCT(D12:D30,D62:D80)</f>
        <v>0</v>
      </c>
      <c r="E82" s="57">
        <f>'Entry Tariff_1a'!E$146-SUMPRODUCT(E12:E30,E62:E80)</f>
        <v>0</v>
      </c>
    </row>
  </sheetData>
  <mergeCells count="7">
    <mergeCell ref="A35:A36"/>
    <mergeCell ref="B35:B36"/>
    <mergeCell ref="A10:A11"/>
    <mergeCell ref="B10:B11"/>
    <mergeCell ref="A60:A61"/>
    <mergeCell ref="B60:B61"/>
    <mergeCell ref="A58:E58"/>
  </mergeCells>
  <printOptions horizontalCentered="1"/>
  <pageMargins left="0.23622047244094491" right="0.23622047244094491" top="0.74803149606299213" bottom="0.74803149606299213" header="0.31496062992125984" footer="0.31496062992125984"/>
  <pageSetup paperSize="9" scale="80" orientation="landscape" verticalDpi="0" r:id="rId1"/>
  <headerFooter>
    <oddFooter>&amp;L&amp;D&amp;C_x000D_&amp;1#&amp;"Calibri"&amp;10&amp;K000000 PÚBLICA&amp;RPágina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11"/>
  <sheetViews>
    <sheetView showGridLines="0" topLeftCell="A58" zoomScaleNormal="100" workbookViewId="0">
      <selection activeCell="B98" sqref="B98"/>
    </sheetView>
  </sheetViews>
  <sheetFormatPr baseColWidth="10" defaultColWidth="11.42578125" defaultRowHeight="15" x14ac:dyDescent="0.25"/>
  <cols>
    <col min="1" max="1" width="24.140625" style="1" customWidth="1"/>
    <col min="2" max="2" width="58.5703125" style="1" customWidth="1"/>
    <col min="3" max="5" width="16.42578125" style="1" customWidth="1"/>
    <col min="6" max="6" width="11.42578125" style="1"/>
    <col min="7" max="7" width="13.28515625" style="1" bestFit="1" customWidth="1"/>
    <col min="8" max="16384" width="11.42578125" style="1"/>
  </cols>
  <sheetData>
    <row r="1" spans="1:5" ht="5.0999999999999996" customHeight="1" x14ac:dyDescent="0.25">
      <c r="A1" s="17"/>
      <c r="B1" s="17"/>
      <c r="C1" s="17"/>
      <c r="D1" s="17"/>
      <c r="E1" s="17"/>
    </row>
    <row r="2" spans="1:5" x14ac:dyDescent="0.25">
      <c r="A2" s="17"/>
      <c r="B2" s="17"/>
      <c r="C2" s="17"/>
      <c r="D2" s="17"/>
      <c r="E2" s="17"/>
    </row>
    <row r="3" spans="1:5" x14ac:dyDescent="0.25">
      <c r="A3" s="17"/>
      <c r="B3" s="17"/>
      <c r="C3" s="17"/>
      <c r="D3" s="17"/>
      <c r="E3" s="17"/>
    </row>
    <row r="4" spans="1:5" x14ac:dyDescent="0.25">
      <c r="A4" s="17"/>
      <c r="B4" s="17"/>
      <c r="C4" s="17"/>
      <c r="D4" s="17"/>
      <c r="E4" s="17"/>
    </row>
    <row r="5" spans="1:5" ht="5.0999999999999996" customHeight="1" thickBot="1" x14ac:dyDescent="0.3">
      <c r="A5" s="17"/>
      <c r="B5" s="17"/>
      <c r="C5" s="17"/>
      <c r="D5" s="17"/>
      <c r="E5" s="17"/>
    </row>
    <row r="6" spans="1:5" ht="33" customHeight="1" thickBot="1" x14ac:dyDescent="0.3">
      <c r="A6" s="32" t="s">
        <v>71</v>
      </c>
      <c r="B6" s="33"/>
      <c r="C6" s="34"/>
      <c r="D6" s="34"/>
      <c r="E6" s="35"/>
    </row>
    <row r="7" spans="1:5" ht="5.0999999999999996" customHeight="1" x14ac:dyDescent="0.25"/>
    <row r="8" spans="1:5" ht="27.75" customHeight="1" x14ac:dyDescent="0.25">
      <c r="A8" s="84" t="s">
        <v>89</v>
      </c>
      <c r="B8" s="18"/>
      <c r="C8" s="19"/>
      <c r="D8" s="19"/>
      <c r="E8" s="19"/>
    </row>
    <row r="9" spans="1:5" ht="5.0999999999999996" customHeight="1" thickBot="1" x14ac:dyDescent="0.3"/>
    <row r="10" spans="1:5" ht="15" customHeight="1" x14ac:dyDescent="0.25">
      <c r="A10" s="216" t="s">
        <v>66</v>
      </c>
      <c r="B10" s="214" t="s">
        <v>66</v>
      </c>
      <c r="C10" s="22" t="s">
        <v>11</v>
      </c>
      <c r="D10" s="23"/>
      <c r="E10" s="24"/>
    </row>
    <row r="11" spans="1:5" ht="33" customHeight="1" x14ac:dyDescent="0.25">
      <c r="A11" s="217"/>
      <c r="B11" s="215"/>
      <c r="C11" s="21" t="s">
        <v>57</v>
      </c>
      <c r="D11" s="21" t="s">
        <v>58</v>
      </c>
      <c r="E11" s="25" t="s">
        <v>59</v>
      </c>
    </row>
    <row r="12" spans="1:5" ht="15" customHeight="1" x14ac:dyDescent="0.25">
      <c r="A12" s="26" t="s">
        <v>13</v>
      </c>
      <c r="B12" s="4" t="s">
        <v>29</v>
      </c>
      <c r="C12" s="46">
        <f>'Entry Tariff_2'!C12</f>
        <v>0</v>
      </c>
      <c r="D12" s="46">
        <f>'Entry Tariff_2'!D12</f>
        <v>0</v>
      </c>
      <c r="E12" s="51">
        <f>'Entry Tariff_2'!E12</f>
        <v>0</v>
      </c>
    </row>
    <row r="13" spans="1:5" ht="15" customHeight="1" x14ac:dyDescent="0.25">
      <c r="A13" s="41" t="s">
        <v>14</v>
      </c>
      <c r="B13" s="4" t="s">
        <v>29</v>
      </c>
      <c r="C13" s="47">
        <f>'Entry Tariff_2'!C13</f>
        <v>250636.266767219</v>
      </c>
      <c r="D13" s="47">
        <f>'Entry Tariff_2'!D13</f>
        <v>248743.59123075873</v>
      </c>
      <c r="E13" s="58">
        <f>'Entry Tariff_2'!E13</f>
        <v>243845.84603646339</v>
      </c>
    </row>
    <row r="14" spans="1:5" ht="15" customHeight="1" x14ac:dyDescent="0.25">
      <c r="A14" s="41" t="s">
        <v>15</v>
      </c>
      <c r="B14" s="4" t="s">
        <v>29</v>
      </c>
      <c r="C14" s="47">
        <f>'Entry Tariff_2'!C14</f>
        <v>176147.38249975431</v>
      </c>
      <c r="D14" s="47">
        <f>'Entry Tariff_2'!D14</f>
        <v>174817.20851508345</v>
      </c>
      <c r="E14" s="58">
        <f>'Entry Tariff_2'!E14</f>
        <v>171375.06900648971</v>
      </c>
    </row>
    <row r="15" spans="1:5" ht="15" customHeight="1" x14ac:dyDescent="0.25">
      <c r="A15" s="41" t="s">
        <v>16</v>
      </c>
      <c r="B15" s="6" t="s">
        <v>29</v>
      </c>
      <c r="C15" s="47">
        <f>'Entry Tariff_2'!C15</f>
        <v>19082.088250801731</v>
      </c>
      <c r="D15" s="47">
        <f>'Entry Tariff_2'!D15</f>
        <v>18937.990183579826</v>
      </c>
      <c r="E15" s="58">
        <f>'Entry Tariff_2'!E15</f>
        <v>18565.102383929167</v>
      </c>
    </row>
    <row r="16" spans="1:5" ht="15" customHeight="1" x14ac:dyDescent="0.25">
      <c r="A16" s="41" t="s">
        <v>69</v>
      </c>
      <c r="B16" s="6" t="s">
        <v>30</v>
      </c>
      <c r="C16" s="47">
        <f>'Entry Tariff_2'!C16</f>
        <v>893417.75530087587</v>
      </c>
      <c r="D16" s="47">
        <f>'Entry Tariff_2'!D16</f>
        <v>831501.67190265993</v>
      </c>
      <c r="E16" s="58">
        <f>'Entry Tariff_2'!E16</f>
        <v>792287.71428487613</v>
      </c>
    </row>
    <row r="17" spans="1:5" ht="15" customHeight="1" x14ac:dyDescent="0.25">
      <c r="A17" s="41" t="s">
        <v>23</v>
      </c>
      <c r="B17" s="6" t="s">
        <v>31</v>
      </c>
      <c r="C17" s="47">
        <f>'Entry Tariff_2'!C17</f>
        <v>0</v>
      </c>
      <c r="D17" s="47">
        <f>'Entry Tariff_2'!D17</f>
        <v>0</v>
      </c>
      <c r="E17" s="58">
        <f>'Entry Tariff_2'!E17</f>
        <v>0</v>
      </c>
    </row>
    <row r="18" spans="1:5" ht="15" customHeight="1" x14ac:dyDescent="0.25">
      <c r="A18" s="41" t="s">
        <v>268</v>
      </c>
      <c r="B18" s="6" t="s">
        <v>31</v>
      </c>
      <c r="C18" s="47">
        <f>'Entry Tariff_2'!C18</f>
        <v>120.55113335893262</v>
      </c>
      <c r="D18" s="47">
        <f>'Entry Tariff_2'!D18</f>
        <v>120.55113335893262</v>
      </c>
      <c r="E18" s="58">
        <f>'Entry Tariff_2'!E18</f>
        <v>120.55113335893262</v>
      </c>
    </row>
    <row r="19" spans="1:5" ht="15" customHeight="1" x14ac:dyDescent="0.25">
      <c r="A19" s="41" t="s">
        <v>271</v>
      </c>
      <c r="B19" s="6" t="s">
        <v>31</v>
      </c>
      <c r="C19" s="47">
        <f>'Entry Tariff_2'!C19</f>
        <v>0</v>
      </c>
      <c r="D19" s="47">
        <f>'Entry Tariff_2'!D19</f>
        <v>0</v>
      </c>
      <c r="E19" s="58">
        <f>'Entry Tariff_2'!E19</f>
        <v>0</v>
      </c>
    </row>
    <row r="20" spans="1:5" ht="15" customHeight="1" x14ac:dyDescent="0.25">
      <c r="A20" s="41" t="s">
        <v>24</v>
      </c>
      <c r="B20" s="6" t="s">
        <v>31</v>
      </c>
      <c r="C20" s="47">
        <f>'Entry Tariff_2'!C20</f>
        <v>1122.3323591131109</v>
      </c>
      <c r="D20" s="47">
        <f>'Entry Tariff_2'!D20</f>
        <v>1113.8570852540247</v>
      </c>
      <c r="E20" s="58">
        <f>'Entry Tariff_2'!E20</f>
        <v>1091.9253114163876</v>
      </c>
    </row>
    <row r="21" spans="1:5" ht="15" customHeight="1" x14ac:dyDescent="0.25">
      <c r="A21" s="41" t="s">
        <v>256</v>
      </c>
      <c r="B21" s="6" t="s">
        <v>33</v>
      </c>
      <c r="C21" s="47">
        <f>'Entry Tariff_2'!C21</f>
        <v>566.54058875006456</v>
      </c>
      <c r="D21" s="47">
        <f>'Entry Tariff_2'!D21</f>
        <v>566.54058875006456</v>
      </c>
      <c r="E21" s="58">
        <f>'Entry Tariff_2'!E21</f>
        <v>566.54058875006456</v>
      </c>
    </row>
    <row r="22" spans="1:5" ht="15" customHeight="1" x14ac:dyDescent="0.25">
      <c r="A22" s="41" t="s">
        <v>258</v>
      </c>
      <c r="B22" s="6" t="s">
        <v>33</v>
      </c>
      <c r="C22" s="47">
        <f>'Entry Tariff_2'!C22</f>
        <v>159.17052631940328</v>
      </c>
      <c r="D22" s="47">
        <f>'Entry Tariff_2'!D22</f>
        <v>159.17052631940328</v>
      </c>
      <c r="E22" s="58">
        <f>'Entry Tariff_2'!E22</f>
        <v>159.17052631940328</v>
      </c>
    </row>
    <row r="23" spans="1:5" ht="15" customHeight="1" x14ac:dyDescent="0.25">
      <c r="A23" s="41" t="s">
        <v>243</v>
      </c>
      <c r="B23" s="6" t="s">
        <v>33</v>
      </c>
      <c r="C23" s="47">
        <f>'Entry Tariff_2'!C23</f>
        <v>0</v>
      </c>
      <c r="D23" s="47">
        <f>'Entry Tariff_2'!D23</f>
        <v>0</v>
      </c>
      <c r="E23" s="58">
        <f>'Entry Tariff_2'!E23</f>
        <v>0</v>
      </c>
    </row>
    <row r="24" spans="1:5" ht="15" customHeight="1" x14ac:dyDescent="0.25">
      <c r="A24" s="41" t="s">
        <v>244</v>
      </c>
      <c r="B24" s="6" t="s">
        <v>33</v>
      </c>
      <c r="C24" s="47">
        <f>'Entry Tariff_2'!C24</f>
        <v>0</v>
      </c>
      <c r="D24" s="47">
        <f>'Entry Tariff_2'!D24</f>
        <v>0</v>
      </c>
      <c r="E24" s="58">
        <f>'Entry Tariff_2'!E24</f>
        <v>0</v>
      </c>
    </row>
    <row r="25" spans="1:5" ht="15" customHeight="1" x14ac:dyDescent="0.25">
      <c r="A25" s="41" t="s">
        <v>245</v>
      </c>
      <c r="B25" s="6" t="s">
        <v>33</v>
      </c>
      <c r="C25" s="47">
        <f>'Entry Tariff_2'!C25</f>
        <v>0</v>
      </c>
      <c r="D25" s="47">
        <f>'Entry Tariff_2'!D25</f>
        <v>0</v>
      </c>
      <c r="E25" s="58">
        <f>'Entry Tariff_2'!E25</f>
        <v>0</v>
      </c>
    </row>
    <row r="26" spans="1:5" ht="15" customHeight="1" x14ac:dyDescent="0.25">
      <c r="A26" s="41" t="s">
        <v>246</v>
      </c>
      <c r="B26" s="6" t="s">
        <v>33</v>
      </c>
      <c r="C26" s="47">
        <f>'Entry Tariff_2'!C26</f>
        <v>0</v>
      </c>
      <c r="D26" s="47">
        <f>'Entry Tariff_2'!D26</f>
        <v>0</v>
      </c>
      <c r="E26" s="58">
        <f>'Entry Tariff_2'!E26</f>
        <v>0</v>
      </c>
    </row>
    <row r="27" spans="1:5" ht="15" customHeight="1" x14ac:dyDescent="0.25">
      <c r="A27" s="41" t="s">
        <v>247</v>
      </c>
      <c r="B27" s="6" t="s">
        <v>33</v>
      </c>
      <c r="C27" s="47">
        <f>'Entry Tariff_2'!C27</f>
        <v>0</v>
      </c>
      <c r="D27" s="47">
        <f>'Entry Tariff_2'!D27</f>
        <v>0</v>
      </c>
      <c r="E27" s="58">
        <f>'Entry Tariff_2'!E27</f>
        <v>0</v>
      </c>
    </row>
    <row r="28" spans="1:5" ht="15" customHeight="1" x14ac:dyDescent="0.25">
      <c r="A28" s="41" t="s">
        <v>274</v>
      </c>
      <c r="B28" s="6" t="s">
        <v>33</v>
      </c>
      <c r="C28" s="47">
        <f>'Entry Tariff_2'!C28</f>
        <v>27.397260273972602</v>
      </c>
      <c r="D28" s="47">
        <f>'Entry Tariff_2'!D28</f>
        <v>104.38356164383562</v>
      </c>
      <c r="E28" s="58">
        <f>'Entry Tariff_2'!E28</f>
        <v>104.38356164383562</v>
      </c>
    </row>
    <row r="29" spans="1:5" ht="15" customHeight="1" x14ac:dyDescent="0.25">
      <c r="A29" s="41" t="s">
        <v>273</v>
      </c>
      <c r="B29" s="6" t="s">
        <v>33</v>
      </c>
      <c r="C29" s="47">
        <f>'Entry Tariff_2'!C29</f>
        <v>46.742677048572482</v>
      </c>
      <c r="D29" s="47">
        <f>'Entry Tariff_2'!D29</f>
        <v>186.97070819428993</v>
      </c>
      <c r="E29" s="58">
        <f>'Entry Tariff_2'!E29</f>
        <v>186.97070819428993</v>
      </c>
    </row>
    <row r="30" spans="1:5" ht="15" customHeight="1" thickBot="1" x14ac:dyDescent="0.3">
      <c r="A30" s="41" t="s">
        <v>70</v>
      </c>
      <c r="B30" s="6" t="s">
        <v>32</v>
      </c>
      <c r="C30" s="47">
        <f>IF(Input!C227=1,0,'Entry Tariff_2'!C30)</f>
        <v>0</v>
      </c>
      <c r="D30" s="47">
        <f>IF(Input!D227=1,0,'Entry Tariff_2'!D30)</f>
        <v>0</v>
      </c>
      <c r="E30" s="58">
        <f>IF(Input!E227=1,0,'Entry Tariff_2'!E30)</f>
        <v>0</v>
      </c>
    </row>
    <row r="31" spans="1:5" ht="18.75" customHeight="1" thickBot="1" x14ac:dyDescent="0.3">
      <c r="A31" s="28" t="s">
        <v>7</v>
      </c>
      <c r="B31" s="29"/>
      <c r="C31" s="59">
        <f>SUM(C12:C30)</f>
        <v>1341326.2273635147</v>
      </c>
      <c r="D31" s="59">
        <f>SUM(D12:D30)</f>
        <v>1276251.9354356022</v>
      </c>
      <c r="E31" s="60">
        <f>SUM(E12:E30)</f>
        <v>1228303.273541441</v>
      </c>
    </row>
    <row r="32" spans="1:5" ht="9" customHeight="1" x14ac:dyDescent="0.25">
      <c r="C32" s="57"/>
      <c r="D32" s="57"/>
      <c r="E32" s="57"/>
    </row>
    <row r="33" spans="1:5" ht="23.25" x14ac:dyDescent="0.25">
      <c r="A33" s="84" t="s">
        <v>183</v>
      </c>
      <c r="B33" s="18"/>
      <c r="C33" s="19"/>
      <c r="D33" s="19"/>
      <c r="E33" s="19"/>
    </row>
    <row r="34" spans="1:5" ht="9" customHeight="1" thickBot="1" x14ac:dyDescent="0.3"/>
    <row r="35" spans="1:5" ht="25.5" customHeight="1" x14ac:dyDescent="0.25">
      <c r="A35" s="216" t="s">
        <v>66</v>
      </c>
      <c r="B35" s="214" t="s">
        <v>66</v>
      </c>
      <c r="C35" s="22" t="s">
        <v>11</v>
      </c>
      <c r="D35" s="23"/>
      <c r="E35" s="24"/>
    </row>
    <row r="36" spans="1:5" ht="25.5" customHeight="1" x14ac:dyDescent="0.25">
      <c r="A36" s="217"/>
      <c r="B36" s="215"/>
      <c r="C36" s="21" t="s">
        <v>57</v>
      </c>
      <c r="D36" s="21" t="s">
        <v>58</v>
      </c>
      <c r="E36" s="25" t="s">
        <v>59</v>
      </c>
    </row>
    <row r="37" spans="1:5" ht="15" customHeight="1" x14ac:dyDescent="0.25">
      <c r="A37" s="26" t="s">
        <v>13</v>
      </c>
      <c r="B37" s="4" t="s">
        <v>29</v>
      </c>
      <c r="C37" s="61">
        <f>'Entry Tariff_2'!C62</f>
        <v>146.99039368178083</v>
      </c>
      <c r="D37" s="61">
        <f>'Entry Tariff_2'!D62</f>
        <v>164.99482079903257</v>
      </c>
      <c r="E37" s="62">
        <f>'Entry Tariff_2'!E62</f>
        <v>174.76818491869918</v>
      </c>
    </row>
    <row r="38" spans="1:5" ht="15" customHeight="1" x14ac:dyDescent="0.25">
      <c r="A38" s="41" t="s">
        <v>14</v>
      </c>
      <c r="B38" s="4" t="s">
        <v>29</v>
      </c>
      <c r="C38" s="63">
        <f>'Entry Tariff_2'!C63</f>
        <v>135.01326349811637</v>
      </c>
      <c r="D38" s="63">
        <f>'Entry Tariff_2'!D63</f>
        <v>151.28453081651438</v>
      </c>
      <c r="E38" s="64">
        <f>'Entry Tariff_2'!E63</f>
        <v>160.01811497997298</v>
      </c>
    </row>
    <row r="39" spans="1:5" ht="15" customHeight="1" x14ac:dyDescent="0.25">
      <c r="A39" s="41" t="s">
        <v>15</v>
      </c>
      <c r="B39" s="4" t="s">
        <v>29</v>
      </c>
      <c r="C39" s="63">
        <f>'Entry Tariff_2'!C64</f>
        <v>98.147127806880818</v>
      </c>
      <c r="D39" s="63">
        <f>'Entry Tariff_2'!D64</f>
        <v>109.30642975580423</v>
      </c>
      <c r="E39" s="64">
        <f>'Entry Tariff_2'!E64</f>
        <v>114.44328455344763</v>
      </c>
    </row>
    <row r="40" spans="1:5" ht="15" customHeight="1" x14ac:dyDescent="0.25">
      <c r="A40" s="41" t="s">
        <v>16</v>
      </c>
      <c r="B40" s="6" t="s">
        <v>29</v>
      </c>
      <c r="C40" s="63">
        <f>'Entry Tariff_2'!C65</f>
        <v>167.72675394780703</v>
      </c>
      <c r="D40" s="63">
        <f>'Entry Tariff_2'!D65</f>
        <v>187.28846451232917</v>
      </c>
      <c r="E40" s="64">
        <f>'Entry Tariff_2'!E65</f>
        <v>197.06295423502954</v>
      </c>
    </row>
    <row r="41" spans="1:5" ht="15" customHeight="1" x14ac:dyDescent="0.25">
      <c r="A41" s="41" t="s">
        <v>69</v>
      </c>
      <c r="B41" s="6" t="s">
        <v>30</v>
      </c>
      <c r="C41" s="63">
        <f>'Entry Tariff_2'!C66*(1-Input!C$234)</f>
        <v>97.561058025272331</v>
      </c>
      <c r="D41" s="63">
        <f>'Entry Tariff_2'!D66*(1-Input!D$234)</f>
        <v>109.0805770830885</v>
      </c>
      <c r="E41" s="64">
        <f>'Entry Tariff_2'!E66*(1-Input!E$234)</f>
        <v>114.99380981676336</v>
      </c>
    </row>
    <row r="42" spans="1:5" ht="15" customHeight="1" x14ac:dyDescent="0.25">
      <c r="A42" s="41" t="s">
        <v>23</v>
      </c>
      <c r="B42" s="6" t="s">
        <v>31</v>
      </c>
      <c r="C42" s="63">
        <f>'Entry Tariff_2'!C67</f>
        <v>134.82945756228364</v>
      </c>
      <c r="D42" s="63">
        <f>'Entry Tariff_2'!D67</f>
        <v>151.11788817374185</v>
      </c>
      <c r="E42" s="64">
        <f>'Entry Tariff_2'!E67</f>
        <v>159.81666370199528</v>
      </c>
    </row>
    <row r="43" spans="1:5" ht="15" customHeight="1" x14ac:dyDescent="0.25">
      <c r="A43" s="41" t="s">
        <v>268</v>
      </c>
      <c r="B43" s="6" t="s">
        <v>31</v>
      </c>
      <c r="C43" s="63">
        <f>'Entry Tariff_2'!C68</f>
        <v>131.47289620120856</v>
      </c>
      <c r="D43" s="63">
        <f>'Entry Tariff_2'!D68</f>
        <v>147.35227950554579</v>
      </c>
      <c r="E43" s="64">
        <f>'Entry Tariff_2'!E68</f>
        <v>155.81934738686456</v>
      </c>
    </row>
    <row r="44" spans="1:5" ht="15" customHeight="1" x14ac:dyDescent="0.25">
      <c r="A44" s="41" t="s">
        <v>271</v>
      </c>
      <c r="B44" s="6" t="s">
        <v>31</v>
      </c>
      <c r="C44" s="63">
        <f>'Entry Tariff_2'!C69</f>
        <v>139.10558239504266</v>
      </c>
      <c r="D44" s="63">
        <f>'Entry Tariff_2'!D69</f>
        <v>155.9238102543365</v>
      </c>
      <c r="E44" s="64">
        <f>'Entry Tariff_2'!E69</f>
        <v>164.904742310724</v>
      </c>
    </row>
    <row r="45" spans="1:5" ht="15" customHeight="1" x14ac:dyDescent="0.25">
      <c r="A45" s="41" t="s">
        <v>24</v>
      </c>
      <c r="B45" s="6" t="s">
        <v>31</v>
      </c>
      <c r="C45" s="63">
        <f>'Entry Tariff_2'!C70</f>
        <v>73.649485126848916</v>
      </c>
      <c r="D45" s="63">
        <f>'Entry Tariff_2'!D70</f>
        <v>81.792146754982227</v>
      </c>
      <c r="E45" s="64">
        <f>'Entry Tariff_2'!E70</f>
        <v>85.347905436811615</v>
      </c>
    </row>
    <row r="46" spans="1:5" ht="15" customHeight="1" x14ac:dyDescent="0.25">
      <c r="A46" s="41" t="s">
        <v>256</v>
      </c>
      <c r="B46" s="6" t="s">
        <v>33</v>
      </c>
      <c r="C46" s="63">
        <f>'Entry Tariff_2'!C71</f>
        <v>80.807574535878018</v>
      </c>
      <c r="D46" s="63">
        <f>'Entry Tariff_2'!D71</f>
        <v>90.16058330992233</v>
      </c>
      <c r="E46" s="64">
        <f>'Entry Tariff_2'!E71</f>
        <v>94.640827815578305</v>
      </c>
    </row>
    <row r="47" spans="1:5" ht="15" customHeight="1" x14ac:dyDescent="0.25">
      <c r="A47" s="41" t="s">
        <v>258</v>
      </c>
      <c r="B47" s="6" t="s">
        <v>33</v>
      </c>
      <c r="C47" s="63">
        <f>'Entry Tariff_2'!C72</f>
        <v>86.058872234659518</v>
      </c>
      <c r="D47" s="63">
        <f>'Entry Tariff_2'!D72</f>
        <v>96.047556456174988</v>
      </c>
      <c r="E47" s="64">
        <f>'Entry Tariff_2'!E72</f>
        <v>101.19141181730731</v>
      </c>
    </row>
    <row r="48" spans="1:5" ht="15" customHeight="1" x14ac:dyDescent="0.25">
      <c r="A48" s="41" t="s">
        <v>243</v>
      </c>
      <c r="B48" s="6" t="s">
        <v>33</v>
      </c>
      <c r="C48" s="63">
        <f>'Entry Tariff_2'!C73</f>
        <v>139.25841575782093</v>
      </c>
      <c r="D48" s="63">
        <f>'Entry Tariff_2'!D73</f>
        <v>156.25771519798937</v>
      </c>
      <c r="E48" s="64">
        <f>'Entry Tariff_2'!E73</f>
        <v>165.46724024114735</v>
      </c>
    </row>
    <row r="49" spans="1:8" ht="15" customHeight="1" x14ac:dyDescent="0.25">
      <c r="A49" s="41" t="s">
        <v>244</v>
      </c>
      <c r="B49" s="6" t="s">
        <v>33</v>
      </c>
      <c r="C49" s="63">
        <f>'Entry Tariff_2'!C74</f>
        <v>75.602246447597224</v>
      </c>
      <c r="D49" s="63">
        <f>'Entry Tariff_2'!D74</f>
        <v>83.87480636513753</v>
      </c>
      <c r="E49" s="64">
        <f>'Entry Tariff_2'!E74</f>
        <v>87.460973711172571</v>
      </c>
    </row>
    <row r="50" spans="1:8" ht="15" customHeight="1" x14ac:dyDescent="0.25">
      <c r="A50" s="41" t="s">
        <v>245</v>
      </c>
      <c r="B50" s="6" t="s">
        <v>33</v>
      </c>
      <c r="C50" s="63">
        <f>'Entry Tariff_2'!C75</f>
        <v>89.031451227900263</v>
      </c>
      <c r="D50" s="63">
        <f>'Entry Tariff_2'!D75</f>
        <v>99.468489814698358</v>
      </c>
      <c r="E50" s="64">
        <f>'Entry Tariff_2'!E75</f>
        <v>104.61396538904934</v>
      </c>
    </row>
    <row r="51" spans="1:8" ht="15" customHeight="1" x14ac:dyDescent="0.25">
      <c r="A51" s="41" t="s">
        <v>246</v>
      </c>
      <c r="B51" s="6" t="s">
        <v>33</v>
      </c>
      <c r="C51" s="63">
        <f>'Entry Tariff_2'!C76</f>
        <v>89.500732439085311</v>
      </c>
      <c r="D51" s="63">
        <f>'Entry Tariff_2'!D76</f>
        <v>100.10486062611896</v>
      </c>
      <c r="E51" s="64">
        <f>'Entry Tariff_2'!E76</f>
        <v>105.73425158839011</v>
      </c>
    </row>
    <row r="52" spans="1:8" ht="15" customHeight="1" x14ac:dyDescent="0.25">
      <c r="A52" s="41" t="s">
        <v>247</v>
      </c>
      <c r="B52" s="6" t="s">
        <v>33</v>
      </c>
      <c r="C52" s="63">
        <f>'Entry Tariff_2'!C77</f>
        <v>128.70430281928881</v>
      </c>
      <c r="D52" s="63">
        <f>'Entry Tariff_2'!D77</f>
        <v>144.2769728498927</v>
      </c>
      <c r="E52" s="64">
        <f>'Entry Tariff_2'!E77</f>
        <v>152.58963340399919</v>
      </c>
    </row>
    <row r="53" spans="1:8" ht="15" customHeight="1" x14ac:dyDescent="0.25">
      <c r="A53" s="41" t="s">
        <v>274</v>
      </c>
      <c r="B53" s="6" t="s">
        <v>33</v>
      </c>
      <c r="C53" s="63">
        <f>'Entry Tariff_2'!C78</f>
        <v>89.89931493204881</v>
      </c>
      <c r="D53" s="63">
        <f>'Entry Tariff_2'!D78</f>
        <v>100.07064657592052</v>
      </c>
      <c r="E53" s="64">
        <f>'Entry Tariff_2'!E78</f>
        <v>104.78305962630495</v>
      </c>
    </row>
    <row r="54" spans="1:8" ht="15" customHeight="1" x14ac:dyDescent="0.25">
      <c r="A54" s="41" t="s">
        <v>273</v>
      </c>
      <c r="B54" s="6" t="s">
        <v>33</v>
      </c>
      <c r="C54" s="63">
        <f>'Entry Tariff_2'!C79</f>
        <v>92.730279996730445</v>
      </c>
      <c r="D54" s="63">
        <f>'Entry Tariff_2'!D79</f>
        <v>103.79427907787343</v>
      </c>
      <c r="E54" s="64">
        <f>'Entry Tariff_2'!E79</f>
        <v>109.70035424057791</v>
      </c>
    </row>
    <row r="55" spans="1:8" ht="15" customHeight="1" thickBot="1" x14ac:dyDescent="0.3">
      <c r="A55" s="41" t="s">
        <v>70</v>
      </c>
      <c r="B55" s="6" t="s">
        <v>32</v>
      </c>
      <c r="C55" s="63">
        <f>'Entry Tariff_2'!C80*(1-Input!C227)</f>
        <v>0</v>
      </c>
      <c r="D55" s="63">
        <f>'Entry Tariff_2'!D80*(1-Input!D227)</f>
        <v>0</v>
      </c>
      <c r="E55" s="64">
        <f>'Entry Tariff_2'!E80*(1-Input!E227)</f>
        <v>0</v>
      </c>
    </row>
    <row r="56" spans="1:8" ht="15.75" thickBot="1" x14ac:dyDescent="0.3">
      <c r="A56" s="28" t="s">
        <v>7</v>
      </c>
      <c r="B56" s="29"/>
      <c r="C56" s="65">
        <f>SUMPRODUCT(C37:C55,C12:C30)/C31</f>
        <v>105.60870275802883</v>
      </c>
      <c r="D56" s="65">
        <f>SUMPRODUCT(D37:D55,D12:D30)/D31</f>
        <v>118.46590439845748</v>
      </c>
      <c r="E56" s="66">
        <f>SUMPRODUCT(E37:E55,E12:E30)/E31</f>
        <v>125.06056856051737</v>
      </c>
      <c r="G56" s="164"/>
      <c r="H56" s="57"/>
    </row>
    <row r="57" spans="1:8" ht="9" customHeight="1" x14ac:dyDescent="0.25">
      <c r="C57" s="57"/>
      <c r="D57" s="57"/>
      <c r="E57" s="57"/>
    </row>
    <row r="58" spans="1:8" ht="46.9" customHeight="1" x14ac:dyDescent="0.25">
      <c r="A58" s="221" t="s">
        <v>186</v>
      </c>
      <c r="B58" s="221"/>
      <c r="C58" s="221"/>
      <c r="D58" s="221"/>
      <c r="E58" s="221"/>
    </row>
    <row r="59" spans="1:8" ht="9" customHeight="1" thickBot="1" x14ac:dyDescent="0.3"/>
    <row r="60" spans="1:8" ht="25.5" customHeight="1" x14ac:dyDescent="0.25">
      <c r="A60" s="216" t="s">
        <v>66</v>
      </c>
      <c r="B60" s="214" t="s">
        <v>66</v>
      </c>
      <c r="C60" s="22" t="s">
        <v>11</v>
      </c>
      <c r="D60" s="23"/>
      <c r="E60" s="24"/>
    </row>
    <row r="61" spans="1:8" ht="25.5" customHeight="1" x14ac:dyDescent="0.25">
      <c r="A61" s="217"/>
      <c r="B61" s="215"/>
      <c r="C61" s="21" t="s">
        <v>57</v>
      </c>
      <c r="D61" s="21" t="s">
        <v>58</v>
      </c>
      <c r="E61" s="25" t="s">
        <v>59</v>
      </c>
    </row>
    <row r="62" spans="1:8" ht="15" customHeight="1" x14ac:dyDescent="0.25">
      <c r="A62" s="26" t="s">
        <v>13</v>
      </c>
      <c r="B62" s="4" t="s">
        <v>29</v>
      </c>
      <c r="C62" s="80">
        <f>(SUMPRODUCT('Entry Tariff_2'!C$12:C$30,'Entry Tariff_2'!C$37:C$55)/SUMPRODUCT(C$12:C$30,C$37:C$55))*C37</f>
        <v>163.89031065669988</v>
      </c>
      <c r="D62" s="80">
        <f>(SUMPRODUCT('Entry Tariff_2'!D$12:D$30,'Entry Tariff_2'!D$37:D$55)/SUMPRODUCT(D$12:D$30,D$37:D$55))*D37</f>
        <v>184.94804593538933</v>
      </c>
      <c r="E62" s="81">
        <f>(SUMPRODUCT('Entry Tariff_2'!E$12:E$30,'Entry Tariff_2'!E$37:E$55)/SUMPRODUCT(E$12:E$30,E$37:E$55))*E37</f>
        <v>195.22122809882623</v>
      </c>
      <c r="F62" s="72"/>
    </row>
    <row r="63" spans="1:8" ht="15" customHeight="1" x14ac:dyDescent="0.25">
      <c r="A63" s="41" t="s">
        <v>14</v>
      </c>
      <c r="B63" s="4" t="s">
        <v>29</v>
      </c>
      <c r="C63" s="82">
        <f>(SUMPRODUCT('Entry Tariff_2'!C$12:C$30,'Entry Tariff_2'!C$37:C$55)/SUMPRODUCT(C$12:C$30,C$37:C$55))*C38</f>
        <v>150.53613466322608</v>
      </c>
      <c r="D63" s="82">
        <f>(SUMPRODUCT('Entry Tariff_2'!D$12:D$30,'Entry Tariff_2'!D$37:D$55)/SUMPRODUCT(D$12:D$30,D$37:D$55))*D38</f>
        <v>169.57973722609466</v>
      </c>
      <c r="E63" s="83">
        <f>(SUMPRODUCT('Entry Tariff_2'!E$12:E$30,'Entry Tariff_2'!E$37:E$55)/SUMPRODUCT(E$12:E$30,E$37:E$55))*E38</f>
        <v>178.74496401608576</v>
      </c>
      <c r="F63" s="72"/>
    </row>
    <row r="64" spans="1:8" ht="15" customHeight="1" x14ac:dyDescent="0.25">
      <c r="A64" s="41" t="s">
        <v>15</v>
      </c>
      <c r="B64" s="4" t="s">
        <v>29</v>
      </c>
      <c r="C64" s="82">
        <f>(SUMPRODUCT('Entry Tariff_2'!C$12:C$30,'Entry Tariff_2'!C$37:C$55)/SUMPRODUCT(C$12:C$30,C$37:C$55))*C39</f>
        <v>109.43139115033389</v>
      </c>
      <c r="D64" s="82">
        <f>(SUMPRODUCT('Entry Tariff_2'!D$12:D$30,'Entry Tariff_2'!D$37:D$55)/SUMPRODUCT(D$12:D$30,D$37:D$55))*D39</f>
        <v>122.52512226510096</v>
      </c>
      <c r="E64" s="83">
        <f>(SUMPRODUCT('Entry Tariff_2'!E$12:E$30,'Entry Tariff_2'!E$37:E$55)/SUMPRODUCT(E$12:E$30,E$37:E$55))*E39</f>
        <v>127.83653139489141</v>
      </c>
      <c r="F64" s="72"/>
    </row>
    <row r="65" spans="1:6" ht="15" customHeight="1" x14ac:dyDescent="0.25">
      <c r="A65" s="41" t="s">
        <v>16</v>
      </c>
      <c r="B65" s="6" t="s">
        <v>29</v>
      </c>
      <c r="C65" s="82">
        <f>(SUMPRODUCT('Entry Tariff_2'!C$12:C$30,'Entry Tariff_2'!C$37:C$55)/SUMPRODUCT(C$12:C$30,C$37:C$55))*C40</f>
        <v>187.01079112323745</v>
      </c>
      <c r="D65" s="82">
        <f>(SUMPRODUCT('Entry Tariff_2'!D$12:D$30,'Entry Tariff_2'!D$37:D$55)/SUMPRODUCT(D$12:D$30,D$37:D$55))*D40</f>
        <v>209.93771422671159</v>
      </c>
      <c r="E65" s="83">
        <f>(SUMPRODUCT('Entry Tariff_2'!E$12:E$30,'Entry Tariff_2'!E$37:E$55)/SUMPRODUCT(E$12:E$30,E$37:E$55))*E40</f>
        <v>220.1251443816368</v>
      </c>
      <c r="F65" s="72"/>
    </row>
    <row r="66" spans="1:6" ht="15" customHeight="1" x14ac:dyDescent="0.25">
      <c r="A66" s="41" t="s">
        <v>69</v>
      </c>
      <c r="B66" s="6" t="s">
        <v>30</v>
      </c>
      <c r="C66" s="82">
        <f>(SUMPRODUCT('Entry Tariff_2'!C$12:C$30,'Entry Tariff_2'!C$37:C$55)/SUMPRODUCT(C$12:C$30,C$37:C$55))*C41</f>
        <v>108.77793920583295</v>
      </c>
      <c r="D66" s="82">
        <f>(SUMPRODUCT('Entry Tariff_2'!D$12:D$30,'Entry Tariff_2'!D$37:D$55)/SUMPRODUCT(D$12:D$30,D$37:D$55))*D41</f>
        <v>122.2719566791403</v>
      </c>
      <c r="E66" s="83">
        <f>(SUMPRODUCT('Entry Tariff_2'!E$12:E$30,'Entry Tariff_2'!E$37:E$55)/SUMPRODUCT(E$12:E$30,E$37:E$55))*E41</f>
        <v>128.45148438564269</v>
      </c>
      <c r="F66" s="72"/>
    </row>
    <row r="67" spans="1:6" ht="15" customHeight="1" x14ac:dyDescent="0.25">
      <c r="A67" s="41" t="s">
        <v>23</v>
      </c>
      <c r="B67" s="6" t="s">
        <v>31</v>
      </c>
      <c r="C67" s="82">
        <f>(SUMPRODUCT('Entry Tariff_2'!C$12:C$30,'Entry Tariff_2'!C$37:C$55)/SUMPRODUCT(C$12:C$30,C$37:C$55))*C42</f>
        <v>150.33119601948457</v>
      </c>
      <c r="D67" s="82">
        <f>(SUMPRODUCT('Entry Tariff_2'!D$12:D$30,'Entry Tariff_2'!D$37:D$55)/SUMPRODUCT(D$12:D$30,D$37:D$55))*D42</f>
        <v>169.39294208306512</v>
      </c>
      <c r="E67" s="83">
        <f>(SUMPRODUCT('Entry Tariff_2'!E$12:E$30,'Entry Tariff_2'!E$37:E$55)/SUMPRODUCT(E$12:E$30,E$37:E$55))*E42</f>
        <v>178.51993698437985</v>
      </c>
      <c r="F67" s="72"/>
    </row>
    <row r="68" spans="1:6" ht="15" customHeight="1" x14ac:dyDescent="0.25">
      <c r="A68" s="41" t="s">
        <v>268</v>
      </c>
      <c r="B68" s="6" t="s">
        <v>31</v>
      </c>
      <c r="C68" s="82">
        <f>(SUMPRODUCT('Entry Tariff_2'!C$12:C$30,'Entry Tariff_2'!C$37:C$55)/SUMPRODUCT(C$12:C$30,C$37:C$55))*C43</f>
        <v>146.58872094729858</v>
      </c>
      <c r="D68" s="82">
        <f>(SUMPRODUCT('Entry Tariff_2'!D$12:D$30,'Entry Tariff_2'!D$37:D$55)/SUMPRODUCT(D$12:D$30,D$37:D$55))*D43</f>
        <v>165.17194919633383</v>
      </c>
      <c r="E68" s="83">
        <f>(SUMPRODUCT('Entry Tariff_2'!E$12:E$30,'Entry Tariff_2'!E$37:E$55)/SUMPRODUCT(E$12:E$30,E$37:E$55))*E43</f>
        <v>174.05481651349834</v>
      </c>
      <c r="F68" s="72"/>
    </row>
    <row r="69" spans="1:6" ht="15" customHeight="1" x14ac:dyDescent="0.25">
      <c r="A69" s="41" t="s">
        <v>271</v>
      </c>
      <c r="B69" s="6" t="s">
        <v>31</v>
      </c>
      <c r="C69" s="82">
        <f>(SUMPRODUCT('Entry Tariff_2'!C$12:C$30,'Entry Tariff_2'!C$37:C$55)/SUMPRODUCT(C$12:C$30,C$37:C$55))*C44</f>
        <v>155.09895947459103</v>
      </c>
      <c r="D69" s="82">
        <f>(SUMPRODUCT('Entry Tariff_2'!D$12:D$30,'Entry Tariff_2'!D$37:D$55)/SUMPRODUCT(D$12:D$30,D$37:D$55))*D44</f>
        <v>174.78005601439486</v>
      </c>
      <c r="E69" s="83">
        <f>(SUMPRODUCT('Entry Tariff_2'!E$12:E$30,'Entry Tariff_2'!E$37:E$55)/SUMPRODUCT(E$12:E$30,E$37:E$55))*E44</f>
        <v>184.2034711763809</v>
      </c>
      <c r="F69" s="72"/>
    </row>
    <row r="70" spans="1:6" ht="15" customHeight="1" x14ac:dyDescent="0.25">
      <c r="A70" s="41" t="s">
        <v>24</v>
      </c>
      <c r="B70" s="6" t="s">
        <v>31</v>
      </c>
      <c r="C70" s="82">
        <f>(SUMPRODUCT('Entry Tariff_2'!C$12:C$30,'Entry Tariff_2'!C$37:C$55)/SUMPRODUCT(C$12:C$30,C$37:C$55))*C45</f>
        <v>82.117182591377556</v>
      </c>
      <c r="D70" s="82">
        <f>(SUMPRODUCT('Entry Tariff_2'!D$12:D$30,'Entry Tariff_2'!D$37:D$55)/SUMPRODUCT(D$12:D$30,D$37:D$55))*D45</f>
        <v>91.683470074614945</v>
      </c>
      <c r="E70" s="83">
        <f>(SUMPRODUCT('Entry Tariff_2'!E$12:E$30,'Entry Tariff_2'!E$37:E$55)/SUMPRODUCT(E$12:E$30,E$37:E$55))*E45</f>
        <v>95.336132962574155</v>
      </c>
      <c r="F70" s="72"/>
    </row>
    <row r="71" spans="1:6" ht="15" customHeight="1" x14ac:dyDescent="0.25">
      <c r="A71" s="41" t="s">
        <v>256</v>
      </c>
      <c r="B71" s="6" t="s">
        <v>33</v>
      </c>
      <c r="C71" s="82">
        <f>(SUMPRODUCT('Entry Tariff_2'!C$12:C$30,'Entry Tariff_2'!C$37:C$55)/SUMPRODUCT(C$12:C$30,C$37:C$55))*C46</f>
        <v>90.098258548585648</v>
      </c>
      <c r="D71" s="82">
        <f>(SUMPRODUCT('Entry Tariff_2'!D$12:D$30,'Entry Tariff_2'!D$37:D$55)/SUMPRODUCT(D$12:D$30,D$37:D$55))*D46</f>
        <v>101.06392202380442</v>
      </c>
      <c r="E71" s="83">
        <f>(SUMPRODUCT('Entry Tariff_2'!E$12:E$30,'Entry Tariff_2'!E$37:E$55)/SUMPRODUCT(E$12:E$30,E$37:E$55))*E46</f>
        <v>105.71660192638379</v>
      </c>
      <c r="F71" s="72"/>
    </row>
    <row r="72" spans="1:6" ht="15" customHeight="1" x14ac:dyDescent="0.25">
      <c r="A72" s="41" t="s">
        <v>258</v>
      </c>
      <c r="B72" s="6" t="s">
        <v>33</v>
      </c>
      <c r="C72" s="82">
        <f>(SUMPRODUCT('Entry Tariff_2'!C$12:C$30,'Entry Tariff_2'!C$37:C$55)/SUMPRODUCT(C$12:C$30,C$37:C$55))*C47</f>
        <v>95.953313356230453</v>
      </c>
      <c r="D72" s="82">
        <f>(SUMPRODUCT('Entry Tariff_2'!D$12:D$30,'Entry Tariff_2'!D$37:D$55)/SUMPRODUCT(D$12:D$30,D$37:D$55))*D47</f>
        <v>107.66282115652146</v>
      </c>
      <c r="E72" s="83">
        <f>(SUMPRODUCT('Entry Tariff_2'!E$12:E$30,'Entry Tariff_2'!E$37:E$55)/SUMPRODUCT(E$12:E$30,E$37:E$55))*E47</f>
        <v>113.03379786898029</v>
      </c>
      <c r="F72" s="72"/>
    </row>
    <row r="73" spans="1:6" ht="15" customHeight="1" x14ac:dyDescent="0.25">
      <c r="A73" s="41" t="s">
        <v>243</v>
      </c>
      <c r="B73" s="6" t="s">
        <v>33</v>
      </c>
      <c r="C73" s="82">
        <f>(SUMPRODUCT('Entry Tariff_2'!C$12:C$30,'Entry Tariff_2'!C$37:C$55)/SUMPRODUCT(C$12:C$30,C$37:C$55))*C48</f>
        <v>155.2693645376502</v>
      </c>
      <c r="D73" s="82">
        <f>(SUMPRODUCT('Entry Tariff_2'!D$12:D$30,'Entry Tariff_2'!D$37:D$55)/SUMPRODUCT(D$12:D$30,D$37:D$55))*D48</f>
        <v>175.15434089532445</v>
      </c>
      <c r="E73" s="83">
        <f>(SUMPRODUCT('Entry Tariff_2'!E$12:E$30,'Entry Tariff_2'!E$37:E$55)/SUMPRODUCT(E$12:E$30,E$37:E$55))*E48</f>
        <v>184.83179799016213</v>
      </c>
      <c r="F73" s="72"/>
    </row>
    <row r="74" spans="1:6" ht="15" customHeight="1" x14ac:dyDescent="0.25">
      <c r="A74" s="41" t="s">
        <v>244</v>
      </c>
      <c r="B74" s="6" t="s">
        <v>33</v>
      </c>
      <c r="C74" s="82">
        <f>(SUMPRODUCT('Entry Tariff_2'!C$12:C$30,'Entry Tariff_2'!C$37:C$55)/SUMPRODUCT(C$12:C$30,C$37:C$55))*C49</f>
        <v>84.29445861248054</v>
      </c>
      <c r="D74" s="82">
        <f>(SUMPRODUCT('Entry Tariff_2'!D$12:D$30,'Entry Tariff_2'!D$37:D$55)/SUMPRODUCT(D$12:D$30,D$37:D$55))*D49</f>
        <v>94.017990778849324</v>
      </c>
      <c r="E74" s="83">
        <f>(SUMPRODUCT('Entry Tariff_2'!E$12:E$30,'Entry Tariff_2'!E$37:E$55)/SUMPRODUCT(E$12:E$30,E$37:E$55))*E49</f>
        <v>97.696492680043974</v>
      </c>
      <c r="F74" s="72"/>
    </row>
    <row r="75" spans="1:6" ht="15" customHeight="1" x14ac:dyDescent="0.25">
      <c r="A75" s="41" t="s">
        <v>245</v>
      </c>
      <c r="B75" s="6" t="s">
        <v>33</v>
      </c>
      <c r="C75" s="82">
        <f>(SUMPRODUCT('Entry Tariff_2'!C$12:C$30,'Entry Tariff_2'!C$37:C$55)/SUMPRODUCT(C$12:C$30,C$37:C$55))*C50</f>
        <v>99.267658480773051</v>
      </c>
      <c r="D75" s="82">
        <f>(SUMPRODUCT('Entry Tariff_2'!D$12:D$30,'Entry Tariff_2'!D$37:D$55)/SUMPRODUCT(D$12:D$30,D$37:D$55))*D50</f>
        <v>111.49745630973469</v>
      </c>
      <c r="E75" s="83">
        <f>(SUMPRODUCT('Entry Tariff_2'!E$12:E$30,'Entry Tariff_2'!E$37:E$55)/SUMPRODUCT(E$12:E$30,E$37:E$55))*E50</f>
        <v>116.85689136749275</v>
      </c>
      <c r="F75" s="72"/>
    </row>
    <row r="76" spans="1:6" ht="15" customHeight="1" x14ac:dyDescent="0.25">
      <c r="A76" s="41" t="s">
        <v>246</v>
      </c>
      <c r="B76" s="6" t="s">
        <v>33</v>
      </c>
      <c r="C76" s="82">
        <f>(SUMPRODUCT('Entry Tariff_2'!C$12:C$30,'Entry Tariff_2'!C$37:C$55)/SUMPRODUCT(C$12:C$30,C$37:C$55))*C51</f>
        <v>99.790894330137277</v>
      </c>
      <c r="D76" s="82">
        <f>(SUMPRODUCT('Entry Tariff_2'!D$12:D$30,'Entry Tariff_2'!D$37:D$55)/SUMPRODUCT(D$12:D$30,D$37:D$55))*D51</f>
        <v>112.21078499176595</v>
      </c>
      <c r="E76" s="83">
        <f>(SUMPRODUCT('Entry Tariff_2'!E$12:E$30,'Entry Tariff_2'!E$37:E$55)/SUMPRODUCT(E$12:E$30,E$37:E$55))*E51</f>
        <v>118.10828416395172</v>
      </c>
      <c r="F76" s="72"/>
    </row>
    <row r="77" spans="1:6" ht="15" customHeight="1" x14ac:dyDescent="0.25">
      <c r="A77" s="41" t="s">
        <v>247</v>
      </c>
      <c r="B77" s="6" t="s">
        <v>33</v>
      </c>
      <c r="C77" s="82">
        <f>(SUMPRODUCT('Entry Tariff_2'!C$12:C$30,'Entry Tariff_2'!C$37:C$55)/SUMPRODUCT(C$12:C$30,C$37:C$55))*C52</f>
        <v>143.50181425850352</v>
      </c>
      <c r="D77" s="82">
        <f>(SUMPRODUCT('Entry Tariff_2'!D$12:D$30,'Entry Tariff_2'!D$37:D$55)/SUMPRODUCT(D$12:D$30,D$37:D$55))*D52</f>
        <v>161.72473822413056</v>
      </c>
      <c r="E77" s="83">
        <f>(SUMPRODUCT('Entry Tariff_2'!E$12:E$30,'Entry Tariff_2'!E$37:E$55)/SUMPRODUCT(E$12:E$30,E$37:E$55))*E52</f>
        <v>170.44713053543407</v>
      </c>
      <c r="F77" s="72"/>
    </row>
    <row r="78" spans="1:6" ht="15" customHeight="1" x14ac:dyDescent="0.25">
      <c r="A78" s="41" t="s">
        <v>274</v>
      </c>
      <c r="B78" s="6" t="s">
        <v>33</v>
      </c>
      <c r="C78" s="82">
        <f>(SUMPRODUCT('Entry Tariff_2'!C$12:C$30,'Entry Tariff_2'!C$37:C$55)/SUMPRODUCT(C$12:C$30,C$37:C$55))*C53</f>
        <v>100.23530302214697</v>
      </c>
      <c r="D78" s="82">
        <f>(SUMPRODUCT('Entry Tariff_2'!D$12:D$30,'Entry Tariff_2'!D$37:D$55)/SUMPRODUCT(D$12:D$30,D$37:D$55))*D53</f>
        <v>112.1724333532291</v>
      </c>
      <c r="E78" s="83">
        <f>(SUMPRODUCT('Entry Tariff_2'!E$12:E$30,'Entry Tariff_2'!E$37:E$55)/SUMPRODUCT(E$12:E$30,E$37:E$55))*E53</f>
        <v>117.04577462834958</v>
      </c>
      <c r="F78" s="72"/>
    </row>
    <row r="79" spans="1:6" ht="15" customHeight="1" x14ac:dyDescent="0.25">
      <c r="A79" s="41" t="s">
        <v>273</v>
      </c>
      <c r="B79" s="6" t="s">
        <v>33</v>
      </c>
      <c r="C79" s="82">
        <f>(SUMPRODUCT('Entry Tariff_2'!C$12:C$30,'Entry Tariff_2'!C$37:C$55)/SUMPRODUCT(C$12:C$30,C$37:C$55))*C54</f>
        <v>103.39175244913048</v>
      </c>
      <c r="D79" s="82">
        <f>(SUMPRODUCT('Entry Tariff_2'!D$12:D$30,'Entry Tariff_2'!D$37:D$55)/SUMPRODUCT(D$12:D$30,D$37:D$55))*D54</f>
        <v>116.34637379379917</v>
      </c>
      <c r="E79" s="83">
        <f>(SUMPRODUCT('Entry Tariff_2'!E$12:E$30,'Entry Tariff_2'!E$37:E$55)/SUMPRODUCT(E$12:E$30,E$37:E$55))*E54</f>
        <v>122.53853805075782</v>
      </c>
      <c r="F79" s="72"/>
    </row>
    <row r="80" spans="1:6" ht="15" customHeight="1" thickBot="1" x14ac:dyDescent="0.3">
      <c r="A80" s="41" t="s">
        <v>70</v>
      </c>
      <c r="B80" s="6" t="s">
        <v>32</v>
      </c>
      <c r="C80" s="82">
        <f>(SUMPRODUCT('Entry Tariff_2'!C$12:C$30,'Entry Tariff_2'!C$37:C$55)/SUMPRODUCT(C$12:C$30,C$37:C$55))*C55</f>
        <v>0</v>
      </c>
      <c r="D80" s="82">
        <f>(SUMPRODUCT('Entry Tariff_2'!D$12:D$30,'Entry Tariff_2'!D$37:D$55)/SUMPRODUCT(D$12:D$30,D$37:D$55))*D55</f>
        <v>0</v>
      </c>
      <c r="E80" s="83">
        <f>(SUMPRODUCT('Entry Tariff_2'!E$12:E$30,'Entry Tariff_2'!E$37:E$55)/SUMPRODUCT(E$12:E$30,E$37:E$55))*E55</f>
        <v>0</v>
      </c>
    </row>
    <row r="81" spans="1:5" ht="15.75" thickBot="1" x14ac:dyDescent="0.3">
      <c r="A81" s="28" t="s">
        <v>7</v>
      </c>
      <c r="B81" s="29"/>
      <c r="C81" s="65">
        <f>SUMPRODUCT(C62:C80,C12:C30)/C31</f>
        <v>117.75084527316122</v>
      </c>
      <c r="D81" s="65">
        <f>SUMPRODUCT(D62:D80,D12:D30)/D31</f>
        <v>132.79227446266495</v>
      </c>
      <c r="E81" s="66">
        <f>SUMPRODUCT(E62:E80,E12:E30)/E31</f>
        <v>139.69635144107656</v>
      </c>
    </row>
    <row r="82" spans="1:5" x14ac:dyDescent="0.25">
      <c r="C82" s="116">
        <f>SUMPRODUCT(C62:C80,C12:C30)-(Input!C18*Input!C197)</f>
        <v>0</v>
      </c>
      <c r="D82" s="116">
        <f>SUMPRODUCT(D62:D80,D12:D30)-(Input!D18*Input!D197)</f>
        <v>0</v>
      </c>
      <c r="E82" s="116">
        <f>SUMPRODUCT(E62:E80,E12:E30)-(Input!E18*Input!E197)</f>
        <v>0</v>
      </c>
    </row>
    <row r="83" spans="1:5" x14ac:dyDescent="0.25">
      <c r="C83" s="117"/>
      <c r="D83" s="117"/>
      <c r="E83" s="117"/>
    </row>
    <row r="84" spans="1:5" x14ac:dyDescent="0.25">
      <c r="C84" s="71"/>
      <c r="D84" s="71"/>
      <c r="E84" s="71"/>
    </row>
    <row r="85" spans="1:5" x14ac:dyDescent="0.25">
      <c r="C85" s="71"/>
      <c r="D85" s="71"/>
      <c r="E85" s="71"/>
    </row>
    <row r="86" spans="1:5" x14ac:dyDescent="0.25">
      <c r="C86" s="71"/>
      <c r="D86" s="71"/>
      <c r="E86" s="71"/>
    </row>
    <row r="87" spans="1:5" x14ac:dyDescent="0.25">
      <c r="C87" s="71"/>
      <c r="D87" s="71"/>
      <c r="E87" s="71"/>
    </row>
    <row r="88" spans="1:5" x14ac:dyDescent="0.25">
      <c r="C88" s="71"/>
      <c r="D88" s="71"/>
      <c r="E88" s="71"/>
    </row>
    <row r="89" spans="1:5" x14ac:dyDescent="0.25">
      <c r="C89" s="71"/>
      <c r="D89" s="71"/>
      <c r="E89" s="71"/>
    </row>
    <row r="90" spans="1:5" x14ac:dyDescent="0.25">
      <c r="C90" s="71"/>
      <c r="D90" s="71"/>
      <c r="E90" s="71"/>
    </row>
    <row r="91" spans="1:5" x14ac:dyDescent="0.25">
      <c r="C91" s="71"/>
      <c r="D91" s="71"/>
      <c r="E91" s="71"/>
    </row>
    <row r="92" spans="1:5" x14ac:dyDescent="0.25">
      <c r="C92" s="71"/>
      <c r="D92" s="71"/>
      <c r="E92" s="71"/>
    </row>
    <row r="93" spans="1:5" x14ac:dyDescent="0.25">
      <c r="C93" s="71"/>
      <c r="D93" s="71"/>
      <c r="E93" s="71"/>
    </row>
    <row r="95" spans="1:5" x14ac:dyDescent="0.25">
      <c r="C95" s="72"/>
      <c r="D95" s="72"/>
      <c r="E95" s="72"/>
    </row>
    <row r="96" spans="1:5" x14ac:dyDescent="0.25">
      <c r="C96" s="72"/>
      <c r="D96" s="72"/>
      <c r="E96" s="72"/>
    </row>
    <row r="97" spans="3:5" x14ac:dyDescent="0.25">
      <c r="C97" s="72"/>
      <c r="D97" s="72"/>
      <c r="E97" s="72"/>
    </row>
    <row r="98" spans="3:5" x14ac:dyDescent="0.25">
      <c r="C98" s="72"/>
      <c r="D98" s="72"/>
      <c r="E98" s="72"/>
    </row>
    <row r="99" spans="3:5" x14ac:dyDescent="0.25">
      <c r="C99" s="72"/>
      <c r="D99" s="72"/>
      <c r="E99" s="72"/>
    </row>
    <row r="100" spans="3:5" x14ac:dyDescent="0.25">
      <c r="C100" s="72"/>
      <c r="D100" s="72"/>
      <c r="E100" s="72"/>
    </row>
    <row r="101" spans="3:5" x14ac:dyDescent="0.25">
      <c r="C101" s="72"/>
      <c r="D101" s="72"/>
      <c r="E101" s="72"/>
    </row>
    <row r="102" spans="3:5" x14ac:dyDescent="0.25">
      <c r="C102" s="72"/>
      <c r="D102" s="72"/>
      <c r="E102" s="72"/>
    </row>
    <row r="103" spans="3:5" x14ac:dyDescent="0.25">
      <c r="C103" s="72"/>
      <c r="D103" s="72"/>
      <c r="E103" s="72"/>
    </row>
    <row r="104" spans="3:5" x14ac:dyDescent="0.25">
      <c r="C104" s="72"/>
      <c r="D104" s="72"/>
      <c r="E104" s="72"/>
    </row>
    <row r="105" spans="3:5" x14ac:dyDescent="0.25">
      <c r="C105" s="72"/>
      <c r="D105" s="72"/>
      <c r="E105" s="72"/>
    </row>
    <row r="106" spans="3:5" x14ac:dyDescent="0.25">
      <c r="C106" s="72"/>
      <c r="D106" s="72"/>
      <c r="E106" s="72"/>
    </row>
    <row r="107" spans="3:5" x14ac:dyDescent="0.25">
      <c r="C107" s="72"/>
      <c r="D107" s="72"/>
      <c r="E107" s="72"/>
    </row>
    <row r="108" spans="3:5" x14ac:dyDescent="0.25">
      <c r="C108" s="72"/>
      <c r="D108" s="72"/>
      <c r="E108" s="72"/>
    </row>
    <row r="109" spans="3:5" x14ac:dyDescent="0.25">
      <c r="C109" s="72"/>
      <c r="D109" s="72"/>
      <c r="E109" s="72"/>
    </row>
    <row r="110" spans="3:5" x14ac:dyDescent="0.25">
      <c r="C110" s="72"/>
      <c r="D110" s="72"/>
      <c r="E110" s="72"/>
    </row>
    <row r="111" spans="3:5" x14ac:dyDescent="0.25">
      <c r="C111" s="72"/>
      <c r="D111" s="72"/>
      <c r="E111" s="72"/>
    </row>
  </sheetData>
  <mergeCells count="7">
    <mergeCell ref="A10:A11"/>
    <mergeCell ref="B10:B11"/>
    <mergeCell ref="A35:A36"/>
    <mergeCell ref="B35:B36"/>
    <mergeCell ref="A60:A61"/>
    <mergeCell ref="B60:B61"/>
    <mergeCell ref="A58:E58"/>
  </mergeCells>
  <printOptions horizontalCentered="1"/>
  <pageMargins left="0.23622047244094491" right="0.23622047244094491" top="0.74803149606299213" bottom="0.74803149606299213" header="0.31496062992125984" footer="0.31496062992125984"/>
  <pageSetup paperSize="9" scale="83" fitToHeight="0" orientation="landscape" verticalDpi="0" r:id="rId1"/>
  <headerFooter>
    <oddFooter>&amp;L&amp;D&amp;C_x000D_&amp;1#&amp;"Calibri"&amp;10&amp;K000000 PÚBLICA&amp;RPágina &amp;P de &amp;N</oddFooter>
  </headerFooter>
  <rowBreaks count="1" manualBreakCount="1">
    <brk id="56" max="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443"/>
  <sheetViews>
    <sheetView showGridLines="0" zoomScaleNormal="100" workbookViewId="0">
      <selection activeCell="E1232" sqref="E1232"/>
    </sheetView>
  </sheetViews>
  <sheetFormatPr baseColWidth="10" defaultColWidth="11.42578125" defaultRowHeight="15" x14ac:dyDescent="0.25"/>
  <cols>
    <col min="1" max="1" width="26.28515625" style="1" customWidth="1"/>
    <col min="2" max="2" width="51" style="1" customWidth="1"/>
    <col min="3" max="5" width="18.28515625" style="1" bestFit="1" customWidth="1"/>
    <col min="6" max="7" width="11.42578125" style="1"/>
    <col min="8" max="8" width="33" style="1" bestFit="1" customWidth="1"/>
    <col min="9" max="9" width="14.5703125" style="1" customWidth="1"/>
    <col min="10" max="16384" width="11.42578125" style="1"/>
  </cols>
  <sheetData>
    <row r="1" spans="1:10" ht="5.0999999999999996" customHeight="1" x14ac:dyDescent="0.25">
      <c r="A1" s="17"/>
      <c r="B1" s="17"/>
      <c r="C1" s="17"/>
      <c r="D1" s="17"/>
      <c r="E1" s="17"/>
    </row>
    <row r="2" spans="1:10" x14ac:dyDescent="0.25">
      <c r="A2" s="17"/>
      <c r="B2" s="17"/>
      <c r="C2" s="17"/>
      <c r="D2" s="17"/>
      <c r="E2" s="17"/>
    </row>
    <row r="3" spans="1:10" x14ac:dyDescent="0.25">
      <c r="A3" s="17"/>
      <c r="B3" s="17"/>
      <c r="C3" s="17"/>
      <c r="D3" s="17"/>
      <c r="E3" s="17"/>
    </row>
    <row r="4" spans="1:10" x14ac:dyDescent="0.25">
      <c r="A4" s="17"/>
      <c r="B4" s="17"/>
      <c r="C4" s="17"/>
      <c r="D4" s="17"/>
      <c r="E4" s="17"/>
    </row>
    <row r="5" spans="1:10" ht="5.0999999999999996" customHeight="1" thickBot="1" x14ac:dyDescent="0.3">
      <c r="A5" s="17"/>
      <c r="B5" s="17"/>
      <c r="C5" s="17"/>
      <c r="D5" s="17"/>
      <c r="E5" s="17"/>
    </row>
    <row r="6" spans="1:10" ht="36.75" customHeight="1" thickBot="1" x14ac:dyDescent="0.3">
      <c r="A6" s="32" t="s">
        <v>72</v>
      </c>
      <c r="B6" s="33"/>
      <c r="C6" s="34"/>
      <c r="D6" s="34"/>
      <c r="E6" s="35"/>
    </row>
    <row r="7" spans="1:10" ht="5.0999999999999996" customHeight="1" x14ac:dyDescent="0.25"/>
    <row r="8" spans="1:10" ht="27.75" customHeight="1" x14ac:dyDescent="0.25">
      <c r="A8" s="84" t="s">
        <v>89</v>
      </c>
      <c r="B8" s="18"/>
      <c r="C8" s="19"/>
      <c r="D8" s="19"/>
      <c r="E8" s="19"/>
    </row>
    <row r="9" spans="1:10" ht="5.0999999999999996" customHeight="1" thickBot="1" x14ac:dyDescent="0.3"/>
    <row r="10" spans="1:10" ht="15" customHeight="1" x14ac:dyDescent="0.25">
      <c r="A10" s="216" t="s">
        <v>36</v>
      </c>
      <c r="B10" s="214" t="s">
        <v>162</v>
      </c>
      <c r="C10" s="22" t="s">
        <v>11</v>
      </c>
      <c r="D10" s="23"/>
      <c r="E10" s="24"/>
    </row>
    <row r="11" spans="1:10" ht="33" customHeight="1" x14ac:dyDescent="0.25">
      <c r="A11" s="217"/>
      <c r="B11" s="215"/>
      <c r="C11" s="21" t="s">
        <v>57</v>
      </c>
      <c r="D11" s="21" t="s">
        <v>58</v>
      </c>
      <c r="E11" s="25" t="s">
        <v>59</v>
      </c>
    </row>
    <row r="12" spans="1:10" ht="15" customHeight="1" x14ac:dyDescent="0.25">
      <c r="A12" s="48" t="str">
        <f>'Exit Capacity'!A12</f>
        <v>01.1A</v>
      </c>
      <c r="B12" s="4" t="str">
        <f>'Exit Capacity'!B12</f>
        <v>Salida Nacional / National exit</v>
      </c>
      <c r="C12" s="46">
        <f>'Exit Capacity'!C12</f>
        <v>18173.54773893673</v>
      </c>
      <c r="D12" s="46">
        <f>'Exit Capacity'!D12</f>
        <v>16682.55709811109</v>
      </c>
      <c r="E12" s="51">
        <f>'Exit Capacity'!E12</f>
        <v>14982.506425400876</v>
      </c>
      <c r="G12" s="57"/>
      <c r="H12" s="57"/>
      <c r="I12" s="57"/>
      <c r="J12" s="57"/>
    </row>
    <row r="13" spans="1:10" ht="15" customHeight="1" x14ac:dyDescent="0.25">
      <c r="A13" s="41" t="str">
        <f>'Exit Capacity'!A13</f>
        <v>03A</v>
      </c>
      <c r="B13" s="4" t="str">
        <f>'Exit Capacity'!B13</f>
        <v>Salida Nacional / National exit</v>
      </c>
      <c r="C13" s="47">
        <f>'Exit Capacity'!C13</f>
        <v>18680.684234242839</v>
      </c>
      <c r="D13" s="47">
        <f>'Exit Capacity'!D13</f>
        <v>15804.483144031004</v>
      </c>
      <c r="E13" s="58">
        <f>'Exit Capacity'!E13</f>
        <v>12829.454441222306</v>
      </c>
      <c r="G13" s="57"/>
      <c r="H13" s="57"/>
      <c r="I13" s="57"/>
      <c r="J13" s="57"/>
    </row>
    <row r="14" spans="1:10" ht="15" customHeight="1" x14ac:dyDescent="0.25">
      <c r="A14" s="41" t="str">
        <f>'Exit Capacity'!A14</f>
        <v>1.01</v>
      </c>
      <c r="B14" s="4" t="str">
        <f>'Exit Capacity'!B14</f>
        <v>Salida Nacional / National exit</v>
      </c>
      <c r="C14" s="47">
        <f>'Exit Capacity'!C14</f>
        <v>1177.7267217301489</v>
      </c>
      <c r="D14" s="47">
        <f>'Exit Capacity'!D14</f>
        <v>1184.001240508361</v>
      </c>
      <c r="E14" s="58">
        <f>'Exit Capacity'!E14</f>
        <v>1182.9912978417015</v>
      </c>
      <c r="G14" s="57"/>
      <c r="H14" s="57"/>
      <c r="I14" s="57"/>
      <c r="J14" s="57"/>
    </row>
    <row r="15" spans="1:10" ht="15" customHeight="1" x14ac:dyDescent="0.25">
      <c r="A15" s="41" t="str">
        <f>'Exit Capacity'!A15</f>
        <v>10</v>
      </c>
      <c r="B15" s="4" t="str">
        <f>'Exit Capacity'!B15</f>
        <v>Salida Nacional / National exit</v>
      </c>
      <c r="C15" s="47">
        <f>'Exit Capacity'!C15</f>
        <v>439.3323303335917</v>
      </c>
      <c r="D15" s="47">
        <f>'Exit Capacity'!D15</f>
        <v>440.71518049343308</v>
      </c>
      <c r="E15" s="58">
        <f>'Exit Capacity'!E15</f>
        <v>440.40098564564937</v>
      </c>
      <c r="G15" s="57"/>
      <c r="H15" s="57"/>
      <c r="I15" s="57"/>
      <c r="J15" s="57"/>
    </row>
    <row r="16" spans="1:10" ht="15" customHeight="1" x14ac:dyDescent="0.25">
      <c r="A16" s="41" t="str">
        <f>'Exit Capacity'!A16</f>
        <v>11</v>
      </c>
      <c r="B16" s="4" t="str">
        <f>'Exit Capacity'!B16</f>
        <v>Salida Nacional / National exit</v>
      </c>
      <c r="C16" s="47">
        <f>'Exit Capacity'!C16</f>
        <v>25429.277727213521</v>
      </c>
      <c r="D16" s="47">
        <f>'Exit Capacity'!D16</f>
        <v>26065.3506212668</v>
      </c>
      <c r="E16" s="58">
        <f>'Exit Capacity'!E16</f>
        <v>26115.430459464769</v>
      </c>
      <c r="G16" s="57"/>
      <c r="H16" s="57"/>
      <c r="I16" s="57"/>
      <c r="J16" s="57"/>
    </row>
    <row r="17" spans="1:10" ht="15" customHeight="1" x14ac:dyDescent="0.25">
      <c r="A17" s="41" t="str">
        <f>'Exit Capacity'!A17</f>
        <v>12</v>
      </c>
      <c r="B17" s="4" t="str">
        <f>'Exit Capacity'!B17</f>
        <v>Salida Nacional / National exit</v>
      </c>
      <c r="C17" s="47">
        <f>'Exit Capacity'!C17</f>
        <v>18653.629087738977</v>
      </c>
      <c r="D17" s="47">
        <f>'Exit Capacity'!D17</f>
        <v>17555.693250198976</v>
      </c>
      <c r="E17" s="58">
        <f>'Exit Capacity'!E17</f>
        <v>16207.847471514138</v>
      </c>
      <c r="G17" s="57"/>
      <c r="H17" s="57"/>
      <c r="I17" s="57"/>
      <c r="J17" s="57"/>
    </row>
    <row r="18" spans="1:10" ht="15" customHeight="1" x14ac:dyDescent="0.25">
      <c r="A18" s="41" t="str">
        <f>'Exit Capacity'!A18</f>
        <v>13</v>
      </c>
      <c r="B18" s="4" t="str">
        <f>'Exit Capacity'!B18</f>
        <v>Salida Nacional / National exit</v>
      </c>
      <c r="C18" s="47">
        <f>'Exit Capacity'!C18</f>
        <v>207.62599970169452</v>
      </c>
      <c r="D18" s="47">
        <f>'Exit Capacity'!D18</f>
        <v>212.81943350377341</v>
      </c>
      <c r="E18" s="58">
        <f>'Exit Capacity'!E18</f>
        <v>213.22832740089046</v>
      </c>
      <c r="G18" s="57"/>
      <c r="H18" s="57"/>
      <c r="I18" s="57"/>
      <c r="J18" s="57"/>
    </row>
    <row r="19" spans="1:10" ht="15" customHeight="1" x14ac:dyDescent="0.25">
      <c r="A19" s="41" t="str">
        <f>'Exit Capacity'!A19</f>
        <v>13A</v>
      </c>
      <c r="B19" s="4" t="str">
        <f>'Exit Capacity'!B19</f>
        <v>Salida Nacional / National exit</v>
      </c>
      <c r="C19" s="47">
        <f>'Exit Capacity'!C19</f>
        <v>18390.081805813395</v>
      </c>
      <c r="D19" s="47">
        <f>'Exit Capacity'!D19</f>
        <v>17861.097248916449</v>
      </c>
      <c r="E19" s="58">
        <f>'Exit Capacity'!E19</f>
        <v>17006.087442051965</v>
      </c>
      <c r="G19" s="57"/>
      <c r="H19" s="57"/>
      <c r="I19" s="57"/>
      <c r="J19" s="57"/>
    </row>
    <row r="20" spans="1:10" ht="15" customHeight="1" x14ac:dyDescent="0.25">
      <c r="A20" s="41" t="str">
        <f>'Exit Capacity'!A20</f>
        <v>14</v>
      </c>
      <c r="B20" s="4" t="str">
        <f>'Exit Capacity'!B20</f>
        <v>Salida Nacional / National exit</v>
      </c>
      <c r="C20" s="47">
        <f>'Exit Capacity'!C20</f>
        <v>11.115556001680249</v>
      </c>
      <c r="D20" s="47">
        <f>'Exit Capacity'!D20</f>
        <v>11.393593936962763</v>
      </c>
      <c r="E20" s="58">
        <f>'Exit Capacity'!E20</f>
        <v>11.415484658831316</v>
      </c>
      <c r="G20" s="57"/>
      <c r="H20" s="57"/>
      <c r="I20" s="57"/>
      <c r="J20" s="57"/>
    </row>
    <row r="21" spans="1:10" ht="15" customHeight="1" x14ac:dyDescent="0.25">
      <c r="A21" s="41" t="str">
        <f>'Exit Capacity'!A21</f>
        <v>15</v>
      </c>
      <c r="B21" s="4" t="str">
        <f>'Exit Capacity'!B21</f>
        <v>Salida Nacional / National exit</v>
      </c>
      <c r="C21" s="47">
        <f>'Exit Capacity'!C21</f>
        <v>12.448442634190533</v>
      </c>
      <c r="D21" s="47">
        <f>'Exit Capacity'!D21</f>
        <v>12.442419354720352</v>
      </c>
      <c r="E21" s="58">
        <f>'Exit Capacity'!E21</f>
        <v>12.422602520638788</v>
      </c>
      <c r="G21" s="57"/>
      <c r="H21" s="57"/>
      <c r="I21" s="57"/>
      <c r="J21" s="57"/>
    </row>
    <row r="22" spans="1:10" ht="15" customHeight="1" x14ac:dyDescent="0.25">
      <c r="A22" s="41" t="str">
        <f>'Exit Capacity'!A22</f>
        <v>15.02</v>
      </c>
      <c r="B22" s="4" t="str">
        <f>'Exit Capacity'!B22</f>
        <v>Salida Nacional / National exit</v>
      </c>
      <c r="C22" s="47">
        <f>'Exit Capacity'!C22</f>
        <v>3906.5638039922569</v>
      </c>
      <c r="D22" s="47">
        <f>'Exit Capacity'!D22</f>
        <v>3989.6795482774442</v>
      </c>
      <c r="E22" s="58">
        <f>'Exit Capacity'!E22</f>
        <v>4003.9836568561495</v>
      </c>
      <c r="G22" s="57"/>
      <c r="H22" s="57"/>
      <c r="I22" s="57"/>
      <c r="J22" s="57"/>
    </row>
    <row r="23" spans="1:10" ht="15" customHeight="1" x14ac:dyDescent="0.25">
      <c r="A23" s="41" t="str">
        <f>'Exit Capacity'!A23</f>
        <v>15.04</v>
      </c>
      <c r="B23" s="4" t="str">
        <f>'Exit Capacity'!B23</f>
        <v>Salida Nacional / National exit</v>
      </c>
      <c r="C23" s="47">
        <f>'Exit Capacity'!C23</f>
        <v>611.72291888528798</v>
      </c>
      <c r="D23" s="47">
        <f>'Exit Capacity'!D23</f>
        <v>619.30929327844979</v>
      </c>
      <c r="E23" s="58">
        <f>'Exit Capacity'!E23</f>
        <v>620.23852478403046</v>
      </c>
      <c r="G23" s="57"/>
      <c r="H23" s="57"/>
      <c r="I23" s="57"/>
      <c r="J23" s="57"/>
    </row>
    <row r="24" spans="1:10" ht="15" customHeight="1" x14ac:dyDescent="0.25">
      <c r="A24" s="41" t="str">
        <f>'Exit Capacity'!A24</f>
        <v>15.07</v>
      </c>
      <c r="B24" s="4" t="str">
        <f>'Exit Capacity'!B24</f>
        <v>Salida Nacional / National exit</v>
      </c>
      <c r="C24" s="47">
        <f>'Exit Capacity'!C24</f>
        <v>8290.1940050064004</v>
      </c>
      <c r="D24" s="47">
        <f>'Exit Capacity'!D24</f>
        <v>8498.1847861903407</v>
      </c>
      <c r="E24" s="58">
        <f>'Exit Capacity'!E24</f>
        <v>8536.1712443214365</v>
      </c>
      <c r="G24" s="57"/>
      <c r="H24" s="57"/>
      <c r="I24" s="57"/>
      <c r="J24" s="57"/>
    </row>
    <row r="25" spans="1:10" ht="15" customHeight="1" x14ac:dyDescent="0.25">
      <c r="A25" s="41" t="str">
        <f>'Exit Capacity'!A25</f>
        <v>15.08</v>
      </c>
      <c r="B25" s="4" t="str">
        <f>'Exit Capacity'!B25</f>
        <v>Salida Nacional / National exit</v>
      </c>
      <c r="C25" s="47">
        <f>'Exit Capacity'!C25</f>
        <v>8187.6810460160068</v>
      </c>
      <c r="D25" s="47">
        <f>'Exit Capacity'!D25</f>
        <v>8386.4532317042122</v>
      </c>
      <c r="E25" s="58">
        <f>'Exit Capacity'!E25</f>
        <v>8422.0567864083387</v>
      </c>
      <c r="G25" s="57"/>
      <c r="H25" s="57"/>
      <c r="I25" s="57"/>
      <c r="J25" s="57"/>
    </row>
    <row r="26" spans="1:10" ht="15" customHeight="1" x14ac:dyDescent="0.25">
      <c r="A26" s="41" t="str">
        <f>'Exit Capacity'!A26</f>
        <v>15.08A</v>
      </c>
      <c r="B26" s="4" t="str">
        <f>'Exit Capacity'!B26</f>
        <v>Salida Nacional / National exit</v>
      </c>
      <c r="C26" s="47">
        <f>'Exit Capacity'!C26</f>
        <v>5982.5501400583225</v>
      </c>
      <c r="D26" s="47">
        <f>'Exit Capacity'!D26</f>
        <v>6127.7884023508304</v>
      </c>
      <c r="E26" s="58">
        <f>'Exit Capacity'!E26</f>
        <v>6153.8031005278426</v>
      </c>
      <c r="G26" s="57"/>
      <c r="H26" s="57"/>
      <c r="I26" s="57"/>
      <c r="J26" s="57"/>
    </row>
    <row r="27" spans="1:10" ht="15" customHeight="1" x14ac:dyDescent="0.25">
      <c r="A27" s="41" t="str">
        <f>'Exit Capacity'!A27</f>
        <v>15.09</v>
      </c>
      <c r="B27" s="4" t="str">
        <f>'Exit Capacity'!B27</f>
        <v>Salida Nacional / National exit</v>
      </c>
      <c r="C27" s="47">
        <f>'Exit Capacity'!C27</f>
        <v>5559.8073911799511</v>
      </c>
      <c r="D27" s="47">
        <f>'Exit Capacity'!D27</f>
        <v>5694.7827353511821</v>
      </c>
      <c r="E27" s="58">
        <f>'Exit Capacity'!E27</f>
        <v>5718.9591664412292</v>
      </c>
      <c r="G27" s="57"/>
      <c r="H27" s="57"/>
      <c r="I27" s="57"/>
      <c r="J27" s="57"/>
    </row>
    <row r="28" spans="1:10" ht="15" customHeight="1" x14ac:dyDescent="0.25">
      <c r="A28" s="41" t="str">
        <f>'Exit Capacity'!A28</f>
        <v>15.09AD</v>
      </c>
      <c r="B28" s="4" t="str">
        <f>'Exit Capacity'!B28</f>
        <v>Salida Nacional / National exit</v>
      </c>
      <c r="C28" s="47">
        <f>'Exit Capacity'!C28</f>
        <v>49479.608957389828</v>
      </c>
      <c r="D28" s="47">
        <f>'Exit Capacity'!D28</f>
        <v>48233.769218835783</v>
      </c>
      <c r="E28" s="58">
        <f>'Exit Capacity'!E28</f>
        <v>46290.459611043007</v>
      </c>
      <c r="G28" s="57"/>
      <c r="H28" s="57"/>
      <c r="I28" s="57"/>
      <c r="J28" s="57"/>
    </row>
    <row r="29" spans="1:10" ht="15" customHeight="1" x14ac:dyDescent="0.25">
      <c r="A29" s="41" t="str">
        <f>'Exit Capacity'!A29</f>
        <v>15.09X</v>
      </c>
      <c r="B29" s="4" t="str">
        <f>'Exit Capacity'!B29</f>
        <v>Salida Nacional / National exit</v>
      </c>
      <c r="C29" s="47">
        <f>'Exit Capacity'!C29</f>
        <v>2174.544906714083</v>
      </c>
      <c r="D29" s="47">
        <f>'Exit Capacity'!D29</f>
        <v>2227.3362943555244</v>
      </c>
      <c r="E29" s="58">
        <f>'Exit Capacity'!E29</f>
        <v>2236.792149817853</v>
      </c>
      <c r="G29" s="57"/>
      <c r="H29" s="57"/>
      <c r="I29" s="57"/>
      <c r="J29" s="57"/>
    </row>
    <row r="30" spans="1:10" ht="15" customHeight="1" x14ac:dyDescent="0.25">
      <c r="A30" s="41" t="str">
        <f>'Exit Capacity'!A30</f>
        <v>15.09X.3</v>
      </c>
      <c r="B30" s="4" t="str">
        <f>'Exit Capacity'!B30</f>
        <v>Salida Nacional / National exit</v>
      </c>
      <c r="C30" s="47">
        <f>'Exit Capacity'!C30</f>
        <v>5223.1353693443543</v>
      </c>
      <c r="D30" s="47">
        <f>'Exit Capacity'!D30</f>
        <v>5288.1024090143746</v>
      </c>
      <c r="E30" s="58">
        <f>'Exit Capacity'!E30</f>
        <v>5293.4499733808916</v>
      </c>
      <c r="G30" s="57"/>
      <c r="H30" s="57"/>
      <c r="I30" s="57"/>
      <c r="J30" s="57"/>
    </row>
    <row r="31" spans="1:10" ht="15" customHeight="1" x14ac:dyDescent="0.25">
      <c r="A31" s="41" t="str">
        <f>'Exit Capacity'!A31</f>
        <v>15.10</v>
      </c>
      <c r="B31" s="4" t="str">
        <f>'Exit Capacity'!B31</f>
        <v>Salida Nacional / National exit</v>
      </c>
      <c r="C31" s="47">
        <f>'Exit Capacity'!C31</f>
        <v>716.29518303564157</v>
      </c>
      <c r="D31" s="47">
        <f>'Exit Capacity'!D31</f>
        <v>731.97562343360266</v>
      </c>
      <c r="E31" s="58">
        <f>'Exit Capacity'!E31</f>
        <v>734.7038526991073</v>
      </c>
      <c r="G31" s="57"/>
      <c r="H31" s="57"/>
      <c r="I31" s="57"/>
      <c r="J31" s="57"/>
    </row>
    <row r="32" spans="1:10" ht="15" customHeight="1" x14ac:dyDescent="0.25">
      <c r="A32" s="41" t="str">
        <f>'Exit Capacity'!A32</f>
        <v>15.11</v>
      </c>
      <c r="B32" s="4" t="str">
        <f>'Exit Capacity'!B32</f>
        <v>Salida Nacional / National exit</v>
      </c>
      <c r="C32" s="47">
        <f>'Exit Capacity'!C32</f>
        <v>4266.4779702804608</v>
      </c>
      <c r="D32" s="47">
        <f>'Exit Capacity'!D32</f>
        <v>4375.2237587384734</v>
      </c>
      <c r="E32" s="58">
        <f>'Exit Capacity'!E32</f>
        <v>4383.1763643649811</v>
      </c>
      <c r="G32" s="57"/>
      <c r="H32" s="57"/>
      <c r="I32" s="57"/>
      <c r="J32" s="57"/>
    </row>
    <row r="33" spans="1:10" ht="15" customHeight="1" x14ac:dyDescent="0.25">
      <c r="A33" s="41" t="str">
        <f>'Exit Capacity'!A33</f>
        <v>15.12</v>
      </c>
      <c r="B33" s="4" t="str">
        <f>'Exit Capacity'!B33</f>
        <v>Salida Nacional / National exit</v>
      </c>
      <c r="C33" s="47">
        <f>'Exit Capacity'!C33</f>
        <v>3111.187827680249</v>
      </c>
      <c r="D33" s="47">
        <f>'Exit Capacity'!D33</f>
        <v>3141.1134307322363</v>
      </c>
      <c r="E33" s="58">
        <f>'Exit Capacity'!E33</f>
        <v>3143.7490817514345</v>
      </c>
      <c r="G33" s="57"/>
      <c r="H33" s="57"/>
      <c r="I33" s="57"/>
      <c r="J33" s="57"/>
    </row>
    <row r="34" spans="1:10" ht="15" customHeight="1" x14ac:dyDescent="0.25">
      <c r="A34" s="41" t="str">
        <f>'Exit Capacity'!A34</f>
        <v>15.13E.C.</v>
      </c>
      <c r="B34" s="4" t="str">
        <f>'Exit Capacity'!B34</f>
        <v>Salida Nacional / National exit</v>
      </c>
      <c r="C34" s="47">
        <f>'Exit Capacity'!C34</f>
        <v>0.26375317724726011</v>
      </c>
      <c r="D34" s="47">
        <f>'Exit Capacity'!D34</f>
        <v>0.2662901416875868</v>
      </c>
      <c r="E34" s="58">
        <f>'Exit Capacity'!E34</f>
        <v>0.26651358089117444</v>
      </c>
      <c r="G34" s="57"/>
      <c r="H34" s="57"/>
      <c r="I34" s="57"/>
      <c r="J34" s="57"/>
    </row>
    <row r="35" spans="1:10" ht="15" customHeight="1" x14ac:dyDescent="0.25">
      <c r="A35" s="41" t="str">
        <f>'Exit Capacity'!A35</f>
        <v>15.14</v>
      </c>
      <c r="B35" s="4" t="str">
        <f>'Exit Capacity'!B35</f>
        <v>Salida Nacional / National exit</v>
      </c>
      <c r="C35" s="47">
        <f>'Exit Capacity'!C35</f>
        <v>15981.294095027566</v>
      </c>
      <c r="D35" s="47">
        <f>'Exit Capacity'!D35</f>
        <v>16135.013474838028</v>
      </c>
      <c r="E35" s="58">
        <f>'Exit Capacity'!E35</f>
        <v>16148.55207051358</v>
      </c>
      <c r="G35" s="57"/>
      <c r="H35" s="57"/>
      <c r="I35" s="57"/>
      <c r="J35" s="57"/>
    </row>
    <row r="36" spans="1:10" ht="15" customHeight="1" x14ac:dyDescent="0.25">
      <c r="A36" s="41" t="str">
        <f>'Exit Capacity'!A36</f>
        <v>15.15</v>
      </c>
      <c r="B36" s="4" t="str">
        <f>'Exit Capacity'!B36</f>
        <v>Salida Nacional / National exit</v>
      </c>
      <c r="C36" s="47">
        <f>'Exit Capacity'!C36</f>
        <v>2239.456371800467</v>
      </c>
      <c r="D36" s="47">
        <f>'Exit Capacity'!D36</f>
        <v>2261.5942589221268</v>
      </c>
      <c r="E36" s="58">
        <f>'Exit Capacity'!E36</f>
        <v>2263.6356057019375</v>
      </c>
      <c r="G36" s="57"/>
      <c r="H36" s="57"/>
      <c r="I36" s="57"/>
      <c r="J36" s="57"/>
    </row>
    <row r="37" spans="1:10" ht="15" customHeight="1" x14ac:dyDescent="0.25">
      <c r="A37" s="41" t="str">
        <f>'Exit Capacity'!A37</f>
        <v>15.16</v>
      </c>
      <c r="B37" s="4" t="str">
        <f>'Exit Capacity'!B37</f>
        <v>Salida Nacional / National exit</v>
      </c>
      <c r="C37" s="47">
        <f>'Exit Capacity'!C37</f>
        <v>2325.0648507406986</v>
      </c>
      <c r="D37" s="47">
        <f>'Exit Capacity'!D37</f>
        <v>2330.6585108456525</v>
      </c>
      <c r="E37" s="58">
        <f>'Exit Capacity'!E37</f>
        <v>2326.5232085267517</v>
      </c>
      <c r="G37" s="57"/>
      <c r="H37" s="57"/>
      <c r="I37" s="57"/>
      <c r="J37" s="57"/>
    </row>
    <row r="38" spans="1:10" ht="15" customHeight="1" x14ac:dyDescent="0.25">
      <c r="A38" s="41" t="str">
        <f>'Exit Capacity'!A38</f>
        <v>15.17</v>
      </c>
      <c r="B38" s="4" t="str">
        <f>'Exit Capacity'!B38</f>
        <v>Salida Nacional / National exit</v>
      </c>
      <c r="C38" s="47">
        <f>'Exit Capacity'!C38</f>
        <v>2303.2673627697568</v>
      </c>
      <c r="D38" s="47">
        <f>'Exit Capacity'!D38</f>
        <v>2357.9427148747218</v>
      </c>
      <c r="E38" s="58">
        <f>'Exit Capacity'!E38</f>
        <v>2361.7076972370355</v>
      </c>
      <c r="G38" s="57"/>
      <c r="H38" s="57"/>
      <c r="I38" s="57"/>
      <c r="J38" s="57"/>
    </row>
    <row r="39" spans="1:10" ht="15" customHeight="1" x14ac:dyDescent="0.25">
      <c r="A39" s="41" t="str">
        <f>'Exit Capacity'!A39</f>
        <v>15.19</v>
      </c>
      <c r="B39" s="4" t="str">
        <f>'Exit Capacity'!B39</f>
        <v>Salida Nacional / National exit</v>
      </c>
      <c r="C39" s="47">
        <f>'Exit Capacity'!C39</f>
        <v>1564.0183201979482</v>
      </c>
      <c r="D39" s="47">
        <f>'Exit Capacity'!D39</f>
        <v>1593.1298815274658</v>
      </c>
      <c r="E39" s="58">
        <f>'Exit Capacity'!E39</f>
        <v>1597.8512197491918</v>
      </c>
      <c r="G39" s="57"/>
      <c r="H39" s="57"/>
      <c r="I39" s="57"/>
      <c r="J39" s="57"/>
    </row>
    <row r="40" spans="1:10" ht="15" customHeight="1" x14ac:dyDescent="0.25">
      <c r="A40" s="41" t="str">
        <f>'Exit Capacity'!A40</f>
        <v>15.20.04</v>
      </c>
      <c r="B40" s="4" t="str">
        <f>'Exit Capacity'!B40</f>
        <v>Salida Nacional / National exit</v>
      </c>
      <c r="C40" s="47">
        <f>'Exit Capacity'!C40</f>
        <v>148.95502004628611</v>
      </c>
      <c r="D40" s="47">
        <f>'Exit Capacity'!D40</f>
        <v>150.50975284793267</v>
      </c>
      <c r="E40" s="58">
        <f>'Exit Capacity'!E40</f>
        <v>150.66538971345329</v>
      </c>
      <c r="G40" s="57"/>
      <c r="H40" s="57"/>
      <c r="I40" s="57"/>
      <c r="J40" s="57"/>
    </row>
    <row r="41" spans="1:10" ht="15" customHeight="1" x14ac:dyDescent="0.25">
      <c r="A41" s="41" t="str">
        <f>'Exit Capacity'!A41</f>
        <v>15.20.05</v>
      </c>
      <c r="B41" s="4" t="str">
        <f>'Exit Capacity'!B41</f>
        <v>Salida Nacional / National exit</v>
      </c>
      <c r="C41" s="47">
        <f>'Exit Capacity'!C41</f>
        <v>105.76112472018207</v>
      </c>
      <c r="D41" s="47">
        <f>'Exit Capacity'!D41</f>
        <v>105.94531427700559</v>
      </c>
      <c r="E41" s="58">
        <f>'Exit Capacity'!E41</f>
        <v>105.8336726700422</v>
      </c>
      <c r="G41" s="57"/>
      <c r="H41" s="57"/>
      <c r="I41" s="57"/>
      <c r="J41" s="57"/>
    </row>
    <row r="42" spans="1:10" ht="15" customHeight="1" x14ac:dyDescent="0.25">
      <c r="A42" s="41" t="str">
        <f>'Exit Capacity'!A42</f>
        <v>15.20.06</v>
      </c>
      <c r="B42" s="4" t="str">
        <f>'Exit Capacity'!B42</f>
        <v>Salida Nacional / National exit</v>
      </c>
      <c r="C42" s="47">
        <f>'Exit Capacity'!C42</f>
        <v>1878.0960836744214</v>
      </c>
      <c r="D42" s="47">
        <f>'Exit Capacity'!D42</f>
        <v>1896.6528130927022</v>
      </c>
      <c r="E42" s="58">
        <f>'Exit Capacity'!E42</f>
        <v>1897.5839353336137</v>
      </c>
      <c r="G42" s="57"/>
      <c r="H42" s="57"/>
      <c r="I42" s="57"/>
      <c r="J42" s="57"/>
    </row>
    <row r="43" spans="1:10" ht="15" customHeight="1" x14ac:dyDescent="0.25">
      <c r="A43" s="41" t="str">
        <f>'Exit Capacity'!A43</f>
        <v>15.20A.1</v>
      </c>
      <c r="B43" s="4" t="str">
        <f>'Exit Capacity'!B43</f>
        <v>Salida Nacional / National exit</v>
      </c>
      <c r="C43" s="47">
        <f>'Exit Capacity'!C43</f>
        <v>4389.325571192041</v>
      </c>
      <c r="D43" s="47">
        <f>'Exit Capacity'!D43</f>
        <v>4477.7191322749995</v>
      </c>
      <c r="E43" s="58">
        <f>'Exit Capacity'!E43</f>
        <v>4492.4825936975221</v>
      </c>
      <c r="G43" s="57"/>
      <c r="H43" s="57"/>
      <c r="I43" s="57"/>
      <c r="J43" s="57"/>
    </row>
    <row r="44" spans="1:10" ht="15" customHeight="1" x14ac:dyDescent="0.25">
      <c r="A44" s="41" t="str">
        <f>'Exit Capacity'!A44</f>
        <v>15.21</v>
      </c>
      <c r="B44" s="4" t="str">
        <f>'Exit Capacity'!B44</f>
        <v>Salida Nacional / National exit</v>
      </c>
      <c r="C44" s="47">
        <f>'Exit Capacity'!C44</f>
        <v>2080.3903088744109</v>
      </c>
      <c r="D44" s="47">
        <f>'Exit Capacity'!D44</f>
        <v>2122.9934229373102</v>
      </c>
      <c r="E44" s="58">
        <f>'Exit Capacity'!E44</f>
        <v>2130.2103333726172</v>
      </c>
      <c r="G44" s="57"/>
      <c r="H44" s="57"/>
      <c r="I44" s="57"/>
      <c r="J44" s="57"/>
    </row>
    <row r="45" spans="1:10" ht="15" customHeight="1" x14ac:dyDescent="0.25">
      <c r="A45" s="41" t="str">
        <f>'Exit Capacity'!A45</f>
        <v>15.22</v>
      </c>
      <c r="B45" s="4" t="str">
        <f>'Exit Capacity'!B45</f>
        <v>Salida Nacional / National exit</v>
      </c>
      <c r="C45" s="47">
        <f>'Exit Capacity'!C45</f>
        <v>698.34577837510949</v>
      </c>
      <c r="D45" s="47">
        <f>'Exit Capacity'!D45</f>
        <v>703.02673252091404</v>
      </c>
      <c r="E45" s="58">
        <f>'Exit Capacity'!E45</f>
        <v>703.1267305849957</v>
      </c>
      <c r="G45" s="57"/>
      <c r="H45" s="57"/>
      <c r="I45" s="57"/>
      <c r="J45" s="57"/>
    </row>
    <row r="46" spans="1:10" ht="15" customHeight="1" x14ac:dyDescent="0.25">
      <c r="A46" s="41" t="str">
        <f>'Exit Capacity'!A46</f>
        <v>15.23</v>
      </c>
      <c r="B46" s="4" t="str">
        <f>'Exit Capacity'!B46</f>
        <v>Salida Nacional / National exit</v>
      </c>
      <c r="C46" s="47">
        <f>'Exit Capacity'!C46</f>
        <v>219.46249788266158</v>
      </c>
      <c r="D46" s="47">
        <f>'Exit Capacity'!D46</f>
        <v>223.76632775624074</v>
      </c>
      <c r="E46" s="58">
        <f>'Exit Capacity'!E46</f>
        <v>224.48167478126084</v>
      </c>
      <c r="G46" s="57"/>
      <c r="H46" s="57"/>
      <c r="I46" s="57"/>
      <c r="J46" s="57"/>
    </row>
    <row r="47" spans="1:10" ht="15" customHeight="1" x14ac:dyDescent="0.25">
      <c r="A47" s="41" t="str">
        <f>'Exit Capacity'!A47</f>
        <v>15.24</v>
      </c>
      <c r="B47" s="4" t="str">
        <f>'Exit Capacity'!B47</f>
        <v>Salida Nacional / National exit</v>
      </c>
      <c r="C47" s="47">
        <f>'Exit Capacity'!C47</f>
        <v>4668.7011676890961</v>
      </c>
      <c r="D47" s="47">
        <f>'Exit Capacity'!D47</f>
        <v>4718.0510105896174</v>
      </c>
      <c r="E47" s="58">
        <f>'Exit Capacity'!E47</f>
        <v>4723.0242435563896</v>
      </c>
      <c r="G47" s="57"/>
      <c r="H47" s="57"/>
      <c r="I47" s="57"/>
      <c r="J47" s="57"/>
    </row>
    <row r="48" spans="1:10" ht="15" customHeight="1" x14ac:dyDescent="0.25">
      <c r="A48" s="41" t="str">
        <f>'Exit Capacity'!A48</f>
        <v>15.26</v>
      </c>
      <c r="B48" s="4" t="str">
        <f>'Exit Capacity'!B48</f>
        <v>Salida Nacional / National exit</v>
      </c>
      <c r="C48" s="47">
        <f>'Exit Capacity'!C48</f>
        <v>900.25680053240603</v>
      </c>
      <c r="D48" s="47">
        <f>'Exit Capacity'!D48</f>
        <v>909.66606861113814</v>
      </c>
      <c r="E48" s="58">
        <f>'Exit Capacity'!E48</f>
        <v>910.59919224604323</v>
      </c>
      <c r="G48" s="57"/>
      <c r="H48" s="57"/>
      <c r="I48" s="57"/>
      <c r="J48" s="57"/>
    </row>
    <row r="49" spans="1:10" ht="15" customHeight="1" x14ac:dyDescent="0.25">
      <c r="A49" s="41" t="str">
        <f>'Exit Capacity'!A49</f>
        <v>15.26AE.C.</v>
      </c>
      <c r="B49" s="4" t="str">
        <f>'Exit Capacity'!B49</f>
        <v>Salida Nacional / National exit</v>
      </c>
      <c r="C49" s="47">
        <f>'Exit Capacity'!C49</f>
        <v>7.4417033638139285E-2</v>
      </c>
      <c r="D49" s="47">
        <f>'Exit Capacity'!D49</f>
        <v>7.5194822618695922E-2</v>
      </c>
      <c r="E49" s="58">
        <f>'Exit Capacity'!E49</f>
        <v>7.5271956490815764E-2</v>
      </c>
      <c r="G49" s="57"/>
      <c r="H49" s="57"/>
      <c r="I49" s="57"/>
      <c r="J49" s="57"/>
    </row>
    <row r="50" spans="1:10" ht="15" customHeight="1" x14ac:dyDescent="0.25">
      <c r="A50" s="41" t="str">
        <f>'Exit Capacity'!A50</f>
        <v>15.28-16</v>
      </c>
      <c r="B50" s="4" t="str">
        <f>'Exit Capacity'!B50</f>
        <v>Salida Nacional / National exit</v>
      </c>
      <c r="C50" s="47">
        <f>'Exit Capacity'!C50</f>
        <v>1001.680571467759</v>
      </c>
      <c r="D50" s="47">
        <f>'Exit Capacity'!D50</f>
        <v>1014.2625774771543</v>
      </c>
      <c r="E50" s="58">
        <f>'Exit Capacity'!E50</f>
        <v>1015.8226814189154</v>
      </c>
      <c r="G50" s="57"/>
      <c r="H50" s="57"/>
      <c r="I50" s="57"/>
      <c r="J50" s="57"/>
    </row>
    <row r="51" spans="1:10" ht="15" customHeight="1" x14ac:dyDescent="0.25">
      <c r="A51" s="41" t="str">
        <f>'Exit Capacity'!A51</f>
        <v>15.30</v>
      </c>
      <c r="B51" s="4" t="str">
        <f>'Exit Capacity'!B51</f>
        <v>Salida Nacional / National exit</v>
      </c>
      <c r="C51" s="47">
        <f>'Exit Capacity'!C51</f>
        <v>315.32407772826866</v>
      </c>
      <c r="D51" s="47">
        <f>'Exit Capacity'!D51</f>
        <v>319.98367770201776</v>
      </c>
      <c r="E51" s="58">
        <f>'Exit Capacity'!E51</f>
        <v>320.64351350473203</v>
      </c>
      <c r="G51" s="57"/>
      <c r="H51" s="57"/>
      <c r="I51" s="57"/>
      <c r="J51" s="57"/>
    </row>
    <row r="52" spans="1:10" ht="15" customHeight="1" x14ac:dyDescent="0.25">
      <c r="A52" s="41" t="str">
        <f>'Exit Capacity'!A52</f>
        <v>15.31</v>
      </c>
      <c r="B52" s="4" t="str">
        <f>'Exit Capacity'!B52</f>
        <v>Salida Nacional / National exit</v>
      </c>
      <c r="C52" s="47">
        <f>'Exit Capacity'!C52</f>
        <v>18998.869453598887</v>
      </c>
      <c r="D52" s="47">
        <f>'Exit Capacity'!D52</f>
        <v>19070.240726655702</v>
      </c>
      <c r="E52" s="58">
        <f>'Exit Capacity'!E52</f>
        <v>19040.477634264469</v>
      </c>
      <c r="G52" s="57"/>
      <c r="H52" s="57"/>
      <c r="I52" s="57"/>
      <c r="J52" s="57"/>
    </row>
    <row r="53" spans="1:10" ht="15" customHeight="1" x14ac:dyDescent="0.25">
      <c r="A53" s="41" t="str">
        <f>'Exit Capacity'!A53</f>
        <v>15.31.1A</v>
      </c>
      <c r="B53" s="4" t="str">
        <f>'Exit Capacity'!B53</f>
        <v>Salida Nacional / National exit</v>
      </c>
      <c r="C53" s="47">
        <f>'Exit Capacity'!C53</f>
        <v>8903.0789947725953</v>
      </c>
      <c r="D53" s="47">
        <f>'Exit Capacity'!D53</f>
        <v>8924.498095305833</v>
      </c>
      <c r="E53" s="58">
        <f>'Exit Capacity'!E53</f>
        <v>8908.6633011921494</v>
      </c>
      <c r="G53" s="57"/>
      <c r="H53" s="57"/>
      <c r="I53" s="57"/>
      <c r="J53" s="57"/>
    </row>
    <row r="54" spans="1:10" ht="15" customHeight="1" x14ac:dyDescent="0.25">
      <c r="A54" s="41" t="str">
        <f>'Exit Capacity'!A54</f>
        <v>15.31.3</v>
      </c>
      <c r="B54" s="4" t="str">
        <f>'Exit Capacity'!B54</f>
        <v>Salida Nacional / National exit</v>
      </c>
      <c r="C54" s="47">
        <f>'Exit Capacity'!C54</f>
        <v>7772.1798660583527</v>
      </c>
      <c r="D54" s="47">
        <f>'Exit Capacity'!D54</f>
        <v>7930.386456450211</v>
      </c>
      <c r="E54" s="58">
        <f>'Exit Capacity'!E54</f>
        <v>7957.1176217251359</v>
      </c>
      <c r="G54" s="57"/>
      <c r="H54" s="57"/>
      <c r="I54" s="57"/>
      <c r="J54" s="57"/>
    </row>
    <row r="55" spans="1:10" ht="15" customHeight="1" x14ac:dyDescent="0.25">
      <c r="A55" s="41" t="str">
        <f>'Exit Capacity'!A55</f>
        <v>15.31A.2</v>
      </c>
      <c r="B55" s="4" t="str">
        <f>'Exit Capacity'!B55</f>
        <v>Salida Nacional / National exit</v>
      </c>
      <c r="C55" s="47">
        <f>'Exit Capacity'!C55</f>
        <v>8.4177487109086648</v>
      </c>
      <c r="D55" s="47">
        <f>'Exit Capacity'!D55</f>
        <v>8.4136757152347883</v>
      </c>
      <c r="E55" s="58">
        <f>'Exit Capacity'!E55</f>
        <v>8.4002753940503361</v>
      </c>
      <c r="G55" s="57"/>
      <c r="H55" s="57"/>
      <c r="I55" s="57"/>
      <c r="J55" s="57"/>
    </row>
    <row r="56" spans="1:10" ht="15" customHeight="1" x14ac:dyDescent="0.25">
      <c r="A56" s="41" t="str">
        <f>'Exit Capacity'!A56</f>
        <v>15.31A.4</v>
      </c>
      <c r="B56" s="4" t="str">
        <f>'Exit Capacity'!B56</f>
        <v>Salida Nacional / National exit</v>
      </c>
      <c r="C56" s="47">
        <f>'Exit Capacity'!C56</f>
        <v>1024.7422412629589</v>
      </c>
      <c r="D56" s="47">
        <f>'Exit Capacity'!D56</f>
        <v>1044.7025898066508</v>
      </c>
      <c r="E56" s="58">
        <f>'Exit Capacity'!E56</f>
        <v>1048.0100311495944</v>
      </c>
      <c r="G56" s="57"/>
      <c r="H56" s="57"/>
      <c r="I56" s="57"/>
      <c r="J56" s="57"/>
    </row>
    <row r="57" spans="1:10" ht="15" customHeight="1" x14ac:dyDescent="0.25">
      <c r="A57" s="41" t="str">
        <f>'Exit Capacity'!A57</f>
        <v>15.34</v>
      </c>
      <c r="B57" s="4" t="str">
        <f>'Exit Capacity'!B57</f>
        <v>Salida Nacional / National exit</v>
      </c>
      <c r="C57" s="47">
        <f>'Exit Capacity'!C57</f>
        <v>51430.990169807599</v>
      </c>
      <c r="D57" s="47">
        <f>'Exit Capacity'!D57</f>
        <v>43812.437751284044</v>
      </c>
      <c r="E57" s="58">
        <f>'Exit Capacity'!E57</f>
        <v>35924.165644483699</v>
      </c>
      <c r="G57" s="57"/>
      <c r="H57" s="57"/>
      <c r="I57" s="57"/>
      <c r="J57" s="57"/>
    </row>
    <row r="58" spans="1:10" ht="15" customHeight="1" x14ac:dyDescent="0.25">
      <c r="A58" s="41" t="str">
        <f>'Exit Capacity'!A58</f>
        <v>15E.C.</v>
      </c>
      <c r="B58" s="4" t="str">
        <f>'Exit Capacity'!B58</f>
        <v>Salida Nacional / National exit</v>
      </c>
      <c r="C58" s="47">
        <f>'Exit Capacity'!C58</f>
        <v>0.23176030322294525</v>
      </c>
      <c r="D58" s="47">
        <f>'Exit Capacity'!D58</f>
        <v>0.23164816412913028</v>
      </c>
      <c r="E58" s="58">
        <f>'Exit Capacity'!E58</f>
        <v>0.23127922195615133</v>
      </c>
      <c r="G58" s="57"/>
      <c r="H58" s="57"/>
      <c r="I58" s="57"/>
      <c r="J58" s="57"/>
    </row>
    <row r="59" spans="1:10" ht="15" customHeight="1" x14ac:dyDescent="0.25">
      <c r="A59" s="41" t="str">
        <f>'Exit Capacity'!A59</f>
        <v>16A</v>
      </c>
      <c r="B59" s="4" t="str">
        <f>'Exit Capacity'!B59</f>
        <v>Salida Nacional / National exit</v>
      </c>
      <c r="C59" s="47">
        <f>'Exit Capacity'!C59</f>
        <v>277.962066296572</v>
      </c>
      <c r="D59" s="47">
        <f>'Exit Capacity'!D59</f>
        <v>277.82757210668717</v>
      </c>
      <c r="E59" s="58">
        <f>'Exit Capacity'!E59</f>
        <v>277.38508075972635</v>
      </c>
      <c r="G59" s="57"/>
      <c r="H59" s="57"/>
      <c r="I59" s="57"/>
      <c r="J59" s="57"/>
    </row>
    <row r="60" spans="1:10" ht="15" customHeight="1" x14ac:dyDescent="0.25">
      <c r="A60" s="41" t="str">
        <f>'Exit Capacity'!A60</f>
        <v>19</v>
      </c>
      <c r="B60" s="4" t="str">
        <f>'Exit Capacity'!B60</f>
        <v>Salida Nacional / National exit</v>
      </c>
      <c r="C60" s="47">
        <f>'Exit Capacity'!C60</f>
        <v>3453.300832186153</v>
      </c>
      <c r="D60" s="47">
        <f>'Exit Capacity'!D60</f>
        <v>3488.8191580158946</v>
      </c>
      <c r="E60" s="58">
        <f>'Exit Capacity'!E60</f>
        <v>3492.8628481883161</v>
      </c>
      <c r="G60" s="57"/>
      <c r="H60" s="57"/>
      <c r="I60" s="57"/>
      <c r="J60" s="57"/>
    </row>
    <row r="61" spans="1:10" ht="15" customHeight="1" x14ac:dyDescent="0.25">
      <c r="A61" s="41" t="str">
        <f>'Exit Capacity'!A61</f>
        <v>20</v>
      </c>
      <c r="B61" s="4" t="str">
        <f>'Exit Capacity'!B61</f>
        <v>Salida Nacional / National exit</v>
      </c>
      <c r="C61" s="47">
        <f>'Exit Capacity'!C61</f>
        <v>24015.17485711737</v>
      </c>
      <c r="D61" s="47">
        <f>'Exit Capacity'!D61</f>
        <v>20975.475836126159</v>
      </c>
      <c r="E61" s="58">
        <f>'Exit Capacity'!E61</f>
        <v>17751.182284087765</v>
      </c>
      <c r="G61" s="57"/>
      <c r="H61" s="57"/>
      <c r="I61" s="57"/>
      <c r="J61" s="57"/>
    </row>
    <row r="62" spans="1:10" ht="15" customHeight="1" x14ac:dyDescent="0.25">
      <c r="A62" s="41" t="str">
        <f>'Exit Capacity'!A62</f>
        <v>20.00A</v>
      </c>
      <c r="B62" s="4" t="str">
        <f>'Exit Capacity'!B62</f>
        <v>Salida Nacional / National exit</v>
      </c>
      <c r="C62" s="47">
        <f>'Exit Capacity'!C62</f>
        <v>12.151597864012809</v>
      </c>
      <c r="D62" s="47">
        <f>'Exit Capacity'!D62</f>
        <v>10.274650968386194</v>
      </c>
      <c r="E62" s="58">
        <f>'Exit Capacity'!E62</f>
        <v>8.3332540166111002</v>
      </c>
      <c r="G62" s="57"/>
      <c r="H62" s="57"/>
      <c r="I62" s="57"/>
      <c r="J62" s="57"/>
    </row>
    <row r="63" spans="1:10" ht="15" customHeight="1" x14ac:dyDescent="0.25">
      <c r="A63" s="41" t="str">
        <f>'Exit Capacity'!A63</f>
        <v>21</v>
      </c>
      <c r="B63" s="4" t="str">
        <f>'Exit Capacity'!B63</f>
        <v>Salida Nacional / National exit</v>
      </c>
      <c r="C63" s="47">
        <f>'Exit Capacity'!C63</f>
        <v>1219.1663046112039</v>
      </c>
      <c r="D63" s="47">
        <f>'Exit Capacity'!D63</f>
        <v>1223.9373930503741</v>
      </c>
      <c r="E63" s="58">
        <f>'Exit Capacity'!E63</f>
        <v>1222.3344865852291</v>
      </c>
      <c r="G63" s="57"/>
      <c r="H63" s="57"/>
      <c r="I63" s="57"/>
      <c r="J63" s="57"/>
    </row>
    <row r="64" spans="1:10" ht="15" customHeight="1" x14ac:dyDescent="0.25">
      <c r="A64" s="41" t="str">
        <f>'Exit Capacity'!A64</f>
        <v>22</v>
      </c>
      <c r="B64" s="4" t="str">
        <f>'Exit Capacity'!B64</f>
        <v>Salida Nacional / National exit</v>
      </c>
      <c r="C64" s="47">
        <f>'Exit Capacity'!C64</f>
        <v>1790.8788731137497</v>
      </c>
      <c r="D64" s="47">
        <f>'Exit Capacity'!D64</f>
        <v>1828.0921884189361</v>
      </c>
      <c r="E64" s="58">
        <f>'Exit Capacity'!E64</f>
        <v>1834.4348948389652</v>
      </c>
      <c r="G64" s="57"/>
      <c r="H64" s="57"/>
      <c r="I64" s="57"/>
      <c r="J64" s="57"/>
    </row>
    <row r="65" spans="1:10" ht="15" customHeight="1" x14ac:dyDescent="0.25">
      <c r="A65" s="41" t="str">
        <f>'Exit Capacity'!A65</f>
        <v>23</v>
      </c>
      <c r="B65" s="4" t="str">
        <f>'Exit Capacity'!B65</f>
        <v>Salida Nacional / National exit</v>
      </c>
      <c r="C65" s="47">
        <f>'Exit Capacity'!C65</f>
        <v>16907.204761734753</v>
      </c>
      <c r="D65" s="47">
        <f>'Exit Capacity'!D65</f>
        <v>16983.992959413878</v>
      </c>
      <c r="E65" s="58">
        <f>'Exit Capacity'!E65</f>
        <v>16968.146398986722</v>
      </c>
      <c r="G65" s="57"/>
      <c r="H65" s="57"/>
      <c r="I65" s="57"/>
      <c r="J65" s="57"/>
    </row>
    <row r="66" spans="1:10" ht="15" customHeight="1" x14ac:dyDescent="0.25">
      <c r="A66" s="41" t="str">
        <f>'Exit Capacity'!A66</f>
        <v>23A</v>
      </c>
      <c r="B66" s="4" t="str">
        <f>'Exit Capacity'!B66</f>
        <v>Salida Nacional / National exit</v>
      </c>
      <c r="C66" s="47">
        <f>'Exit Capacity'!C66</f>
        <v>939.83252949232337</v>
      </c>
      <c r="D66" s="47">
        <f>'Exit Capacity'!D66</f>
        <v>959.95703853683233</v>
      </c>
      <c r="E66" s="58">
        <f>'Exit Capacity'!E66</f>
        <v>963.4293630672455</v>
      </c>
      <c r="G66" s="57"/>
      <c r="H66" s="57"/>
      <c r="I66" s="57"/>
      <c r="J66" s="57"/>
    </row>
    <row r="67" spans="1:10" ht="15" customHeight="1" x14ac:dyDescent="0.25">
      <c r="A67" s="41" t="str">
        <f>'Exit Capacity'!A67</f>
        <v>24</v>
      </c>
      <c r="B67" s="4" t="str">
        <f>'Exit Capacity'!B67</f>
        <v>Salida Nacional / National exit</v>
      </c>
      <c r="C67" s="47">
        <f>'Exit Capacity'!C67</f>
        <v>94.775519796474185</v>
      </c>
      <c r="D67" s="47">
        <f>'Exit Capacity'!D67</f>
        <v>95.246459810985996</v>
      </c>
      <c r="E67" s="58">
        <f>'Exit Capacity'!E67</f>
        <v>95.220356138588812</v>
      </c>
      <c r="G67" s="57"/>
      <c r="H67" s="57"/>
      <c r="I67" s="57"/>
      <c r="J67" s="57"/>
    </row>
    <row r="68" spans="1:10" ht="15" customHeight="1" x14ac:dyDescent="0.25">
      <c r="A68" s="41" t="str">
        <f>'Exit Capacity'!A68</f>
        <v>24A</v>
      </c>
      <c r="B68" s="4" t="str">
        <f>'Exit Capacity'!B68</f>
        <v>Salida Nacional / National exit</v>
      </c>
      <c r="C68" s="47">
        <f>'Exit Capacity'!C68</f>
        <v>1385.9828282009396</v>
      </c>
      <c r="D68" s="47">
        <f>'Exit Capacity'!D68</f>
        <v>1397.7159626507273</v>
      </c>
      <c r="E68" s="58">
        <f>'Exit Capacity'!E68</f>
        <v>1398.5042410414878</v>
      </c>
      <c r="G68" s="57"/>
      <c r="H68" s="57"/>
      <c r="I68" s="57"/>
      <c r="J68" s="57"/>
    </row>
    <row r="69" spans="1:10" ht="15" customHeight="1" x14ac:dyDescent="0.25">
      <c r="A69" s="41" t="str">
        <f>'Exit Capacity'!A69</f>
        <v>24E.C.</v>
      </c>
      <c r="B69" s="4" t="str">
        <f>'Exit Capacity'!B69</f>
        <v>Salida Nacional / National exit</v>
      </c>
      <c r="C69" s="47">
        <f>'Exit Capacity'!C69</f>
        <v>4.9767989518749607</v>
      </c>
      <c r="D69" s="47">
        <f>'Exit Capacity'!D69</f>
        <v>5.0015286898458164</v>
      </c>
      <c r="E69" s="58">
        <f>'Exit Capacity'!E69</f>
        <v>5.000157948438062</v>
      </c>
      <c r="G69" s="57"/>
      <c r="H69" s="57"/>
      <c r="I69" s="57"/>
      <c r="J69" s="57"/>
    </row>
    <row r="70" spans="1:10" ht="15" customHeight="1" x14ac:dyDescent="0.25">
      <c r="A70" s="41" t="str">
        <f>'Exit Capacity'!A70</f>
        <v>25A</v>
      </c>
      <c r="B70" s="4" t="str">
        <f>'Exit Capacity'!B70</f>
        <v>Salida Nacional / National exit</v>
      </c>
      <c r="C70" s="47">
        <f>'Exit Capacity'!C70</f>
        <v>325.57894480000306</v>
      </c>
      <c r="D70" s="47">
        <f>'Exit Capacity'!D70</f>
        <v>327.19674814540406</v>
      </c>
      <c r="E70" s="58">
        <f>'Exit Capacity'!E70</f>
        <v>327.10707513561493</v>
      </c>
      <c r="G70" s="57"/>
      <c r="H70" s="57"/>
      <c r="I70" s="57"/>
      <c r="J70" s="57"/>
    </row>
    <row r="71" spans="1:10" ht="15" customHeight="1" x14ac:dyDescent="0.25">
      <c r="A71" s="41" t="str">
        <f>'Exit Capacity'!A71</f>
        <v>25X</v>
      </c>
      <c r="B71" s="4" t="str">
        <f>'Exit Capacity'!B71</f>
        <v>Salida Nacional / National exit</v>
      </c>
      <c r="C71" s="47">
        <f>'Exit Capacity'!C71</f>
        <v>2123.9322572613983</v>
      </c>
      <c r="D71" s="47">
        <f>'Exit Capacity'!D71</f>
        <v>2163.7904525172953</v>
      </c>
      <c r="E71" s="58">
        <f>'Exit Capacity'!E71</f>
        <v>2166.3794314709457</v>
      </c>
      <c r="G71" s="57"/>
      <c r="H71" s="57"/>
      <c r="I71" s="57"/>
      <c r="J71" s="57"/>
    </row>
    <row r="72" spans="1:10" ht="15" customHeight="1" x14ac:dyDescent="0.25">
      <c r="A72" s="41" t="str">
        <f>'Exit Capacity'!A72</f>
        <v>26A</v>
      </c>
      <c r="B72" s="4" t="str">
        <f>'Exit Capacity'!B72</f>
        <v>Salida Nacional / National exit</v>
      </c>
      <c r="C72" s="47">
        <f>'Exit Capacity'!C72</f>
        <v>1503.5318582449872</v>
      </c>
      <c r="D72" s="47">
        <f>'Exit Capacity'!D72</f>
        <v>1529.8060202527909</v>
      </c>
      <c r="E72" s="58">
        <f>'Exit Capacity'!E72</f>
        <v>1533.9315475277224</v>
      </c>
      <c r="G72" s="57"/>
      <c r="H72" s="57"/>
      <c r="I72" s="57"/>
      <c r="J72" s="57"/>
    </row>
    <row r="73" spans="1:10" ht="15" customHeight="1" x14ac:dyDescent="0.25">
      <c r="A73" s="41" t="str">
        <f>'Exit Capacity'!A73</f>
        <v>27X</v>
      </c>
      <c r="B73" s="4" t="str">
        <f>'Exit Capacity'!B73</f>
        <v>Salida Nacional / National exit</v>
      </c>
      <c r="C73" s="47">
        <f>'Exit Capacity'!C73</f>
        <v>1421.003208964622</v>
      </c>
      <c r="D73" s="47">
        <f>'Exit Capacity'!D73</f>
        <v>1446.8382202128989</v>
      </c>
      <c r="E73" s="58">
        <f>'Exit Capacity'!E73</f>
        <v>1450.9794607561432</v>
      </c>
      <c r="G73" s="57"/>
      <c r="H73" s="57"/>
      <c r="I73" s="57"/>
      <c r="J73" s="57"/>
    </row>
    <row r="74" spans="1:10" ht="15" customHeight="1" x14ac:dyDescent="0.25">
      <c r="A74" s="41" t="str">
        <f>'Exit Capacity'!A74</f>
        <v>28</v>
      </c>
      <c r="B74" s="4" t="str">
        <f>'Exit Capacity'!B74</f>
        <v>Salida Nacional / National exit</v>
      </c>
      <c r="C74" s="47">
        <f>'Exit Capacity'!C74</f>
        <v>1302.5669508833021</v>
      </c>
      <c r="D74" s="47">
        <f>'Exit Capacity'!D74</f>
        <v>1321.5722200820921</v>
      </c>
      <c r="E74" s="58">
        <f>'Exit Capacity'!E74</f>
        <v>1324.2376035759285</v>
      </c>
      <c r="G74" s="57"/>
      <c r="H74" s="57"/>
      <c r="I74" s="57"/>
      <c r="J74" s="57"/>
    </row>
    <row r="75" spans="1:10" ht="15" customHeight="1" x14ac:dyDescent="0.25">
      <c r="A75" s="41" t="str">
        <f>'Exit Capacity'!A75</f>
        <v>28A</v>
      </c>
      <c r="B75" s="4" t="str">
        <f>'Exit Capacity'!B75</f>
        <v>Salida Nacional / National exit</v>
      </c>
      <c r="C75" s="47">
        <f>'Exit Capacity'!C75</f>
        <v>36215.009538559927</v>
      </c>
      <c r="D75" s="47">
        <f>'Exit Capacity'!D75</f>
        <v>32019.288314857095</v>
      </c>
      <c r="E75" s="58">
        <f>'Exit Capacity'!E75</f>
        <v>27625.784679376349</v>
      </c>
      <c r="G75" s="57"/>
      <c r="H75" s="57"/>
      <c r="I75" s="57"/>
      <c r="J75" s="57"/>
    </row>
    <row r="76" spans="1:10" ht="15" customHeight="1" x14ac:dyDescent="0.25">
      <c r="A76" s="41" t="str">
        <f>'Exit Capacity'!A76</f>
        <v>29</v>
      </c>
      <c r="B76" s="4" t="str">
        <f>'Exit Capacity'!B76</f>
        <v>Salida Nacional / National exit</v>
      </c>
      <c r="C76" s="47">
        <f>'Exit Capacity'!C76</f>
        <v>737.68670438052209</v>
      </c>
      <c r="D76" s="47">
        <f>'Exit Capacity'!D76</f>
        <v>739.85341080136914</v>
      </c>
      <c r="E76" s="58">
        <f>'Exit Capacity'!E76</f>
        <v>739.28836165830444</v>
      </c>
      <c r="G76" s="57"/>
      <c r="H76" s="57"/>
      <c r="I76" s="57"/>
      <c r="J76" s="57"/>
    </row>
    <row r="77" spans="1:10" ht="15" customHeight="1" x14ac:dyDescent="0.25">
      <c r="A77" s="41" t="str">
        <f>'Exit Capacity'!A77</f>
        <v>30</v>
      </c>
      <c r="B77" s="4" t="str">
        <f>'Exit Capacity'!B77</f>
        <v>Salida Nacional / National exit</v>
      </c>
      <c r="C77" s="47">
        <f>'Exit Capacity'!C77</f>
        <v>1073.9092793057439</v>
      </c>
      <c r="D77" s="47">
        <f>'Exit Capacity'!D77</f>
        <v>1089.246420504134</v>
      </c>
      <c r="E77" s="58">
        <f>'Exit Capacity'!E77</f>
        <v>1091.3651534126234</v>
      </c>
      <c r="G77" s="57"/>
      <c r="H77" s="57"/>
      <c r="I77" s="57"/>
      <c r="J77" s="57"/>
    </row>
    <row r="78" spans="1:10" ht="15" customHeight="1" x14ac:dyDescent="0.25">
      <c r="A78" s="41" t="str">
        <f>'Exit Capacity'!A78</f>
        <v>32</v>
      </c>
      <c r="B78" s="4" t="str">
        <f>'Exit Capacity'!B78</f>
        <v>Salida Nacional / National exit</v>
      </c>
      <c r="C78" s="47">
        <f>'Exit Capacity'!C78</f>
        <v>6684.9719008891389</v>
      </c>
      <c r="D78" s="47">
        <f>'Exit Capacity'!D78</f>
        <v>6720.5715579395046</v>
      </c>
      <c r="E78" s="58">
        <f>'Exit Capacity'!E78</f>
        <v>6719.3054276237108</v>
      </c>
      <c r="G78" s="57"/>
      <c r="H78" s="57"/>
      <c r="I78" s="57"/>
      <c r="J78" s="57"/>
    </row>
    <row r="79" spans="1:10" ht="15" customHeight="1" x14ac:dyDescent="0.25">
      <c r="A79" s="41" t="str">
        <f>'Exit Capacity'!A79</f>
        <v>33</v>
      </c>
      <c r="B79" s="4" t="str">
        <f>'Exit Capacity'!B79</f>
        <v>Salida Nacional / National exit</v>
      </c>
      <c r="C79" s="47">
        <f>'Exit Capacity'!C79</f>
        <v>8979.4553761971765</v>
      </c>
      <c r="D79" s="47">
        <f>'Exit Capacity'!D79</f>
        <v>7755.6601947240006</v>
      </c>
      <c r="E79" s="58">
        <f>'Exit Capacity'!E79</f>
        <v>6488.4294230242112</v>
      </c>
      <c r="G79" s="57"/>
      <c r="H79" s="57"/>
      <c r="I79" s="57"/>
      <c r="J79" s="57"/>
    </row>
    <row r="80" spans="1:10" ht="15" customHeight="1" x14ac:dyDescent="0.25">
      <c r="A80" s="41" t="str">
        <f>'Exit Capacity'!A80</f>
        <v>33X</v>
      </c>
      <c r="B80" s="4" t="str">
        <f>'Exit Capacity'!B80</f>
        <v>Salida Nacional / National exit</v>
      </c>
      <c r="C80" s="47">
        <f>'Exit Capacity'!C80</f>
        <v>202.12271724372005</v>
      </c>
      <c r="D80" s="47">
        <f>'Exit Capacity'!D80</f>
        <v>202.41753067354665</v>
      </c>
      <c r="E80" s="58">
        <f>'Exit Capacity'!E80</f>
        <v>202.19055742195735</v>
      </c>
      <c r="G80" s="57"/>
      <c r="H80" s="57"/>
      <c r="I80" s="57"/>
      <c r="J80" s="57"/>
    </row>
    <row r="81" spans="1:10" ht="15" customHeight="1" x14ac:dyDescent="0.25">
      <c r="A81" s="41" t="str">
        <f>'Exit Capacity'!A81</f>
        <v>34</v>
      </c>
      <c r="B81" s="4" t="str">
        <f>'Exit Capacity'!B81</f>
        <v>Salida Nacional / National exit</v>
      </c>
      <c r="C81" s="47">
        <f>'Exit Capacity'!C81</f>
        <v>993.17858269859119</v>
      </c>
      <c r="D81" s="47">
        <f>'Exit Capacity'!D81</f>
        <v>1002.5537670123599</v>
      </c>
      <c r="E81" s="58">
        <f>'Exit Capacity'!E81</f>
        <v>1003.2815539046494</v>
      </c>
      <c r="G81" s="57"/>
      <c r="H81" s="57"/>
      <c r="I81" s="57"/>
      <c r="J81" s="57"/>
    </row>
    <row r="82" spans="1:10" ht="15" customHeight="1" x14ac:dyDescent="0.25">
      <c r="A82" s="41" t="str">
        <f>'Exit Capacity'!A82</f>
        <v>35</v>
      </c>
      <c r="B82" s="4" t="str">
        <f>'Exit Capacity'!B82</f>
        <v>Salida Nacional / National exit</v>
      </c>
      <c r="C82" s="47">
        <f>'Exit Capacity'!C82</f>
        <v>528.71479652807898</v>
      </c>
      <c r="D82" s="47">
        <f>'Exit Capacity'!D82</f>
        <v>528.45897360523713</v>
      </c>
      <c r="E82" s="58">
        <f>'Exit Capacity'!E82</f>
        <v>527.61730579929906</v>
      </c>
      <c r="G82" s="57"/>
      <c r="H82" s="57"/>
      <c r="I82" s="57"/>
      <c r="J82" s="57"/>
    </row>
    <row r="83" spans="1:10" ht="15" customHeight="1" x14ac:dyDescent="0.25">
      <c r="A83" s="41" t="str">
        <f>'Exit Capacity'!A83</f>
        <v>35X</v>
      </c>
      <c r="B83" s="4" t="str">
        <f>'Exit Capacity'!B83</f>
        <v>Salida Nacional / National exit</v>
      </c>
      <c r="C83" s="47">
        <f>'Exit Capacity'!C83</f>
        <v>0</v>
      </c>
      <c r="D83" s="47">
        <f>'Exit Capacity'!D83</f>
        <v>0</v>
      </c>
      <c r="E83" s="58">
        <f>'Exit Capacity'!E83</f>
        <v>0</v>
      </c>
      <c r="G83" s="57"/>
      <c r="H83" s="57"/>
      <c r="I83" s="57"/>
      <c r="J83" s="57"/>
    </row>
    <row r="84" spans="1:10" ht="15" customHeight="1" x14ac:dyDescent="0.25">
      <c r="A84" s="41" t="str">
        <f>'Exit Capacity'!A84</f>
        <v>36</v>
      </c>
      <c r="B84" s="4" t="str">
        <f>'Exit Capacity'!B84</f>
        <v>Salida Nacional / National exit</v>
      </c>
      <c r="C84" s="47">
        <f>'Exit Capacity'!C84</f>
        <v>3177.7070762485591</v>
      </c>
      <c r="D84" s="47">
        <f>'Exit Capacity'!D84</f>
        <v>3235.5127634760702</v>
      </c>
      <c r="E84" s="58">
        <f>'Exit Capacity'!E84</f>
        <v>3244.781389755597</v>
      </c>
      <c r="G84" s="57"/>
      <c r="H84" s="57"/>
      <c r="I84" s="57"/>
      <c r="J84" s="57"/>
    </row>
    <row r="85" spans="1:10" ht="15" customHeight="1" x14ac:dyDescent="0.25">
      <c r="A85" s="41" t="str">
        <f>'Exit Capacity'!A85</f>
        <v>38</v>
      </c>
      <c r="B85" s="4" t="str">
        <f>'Exit Capacity'!B85</f>
        <v>Salida Nacional / National exit</v>
      </c>
      <c r="C85" s="47">
        <f>'Exit Capacity'!C85</f>
        <v>13509.367752101145</v>
      </c>
      <c r="D85" s="47">
        <f>'Exit Capacity'!D85</f>
        <v>13656.276304638814</v>
      </c>
      <c r="E85" s="58">
        <f>'Exit Capacity'!E85</f>
        <v>13671.816885616594</v>
      </c>
      <c r="G85" s="57"/>
      <c r="H85" s="57"/>
      <c r="I85" s="57"/>
      <c r="J85" s="57"/>
    </row>
    <row r="86" spans="1:10" ht="15" customHeight="1" x14ac:dyDescent="0.25">
      <c r="A86" s="41" t="str">
        <f>'Exit Capacity'!A86</f>
        <v>38X.02</v>
      </c>
      <c r="B86" s="4" t="str">
        <f>'Exit Capacity'!B86</f>
        <v>Salida Nacional / National exit</v>
      </c>
      <c r="C86" s="47">
        <f>'Exit Capacity'!C86</f>
        <v>268.10014814435698</v>
      </c>
      <c r="D86" s="47">
        <f>'Exit Capacity'!D86</f>
        <v>268.10804959909797</v>
      </c>
      <c r="E86" s="58">
        <f>'Exit Capacity'!E86</f>
        <v>267.714484140465</v>
      </c>
      <c r="G86" s="57"/>
      <c r="H86" s="57"/>
      <c r="I86" s="57"/>
      <c r="J86" s="57"/>
    </row>
    <row r="87" spans="1:10" ht="15" customHeight="1" x14ac:dyDescent="0.25">
      <c r="A87" s="41" t="str">
        <f>'Exit Capacity'!A87</f>
        <v>39.01</v>
      </c>
      <c r="B87" s="4" t="str">
        <f>'Exit Capacity'!B87</f>
        <v>Salida Nacional / National exit</v>
      </c>
      <c r="C87" s="47">
        <f>'Exit Capacity'!C87</f>
        <v>1054.3521654078504</v>
      </c>
      <c r="D87" s="47">
        <f>'Exit Capacity'!D87</f>
        <v>1070.8369736110233</v>
      </c>
      <c r="E87" s="58">
        <f>'Exit Capacity'!E87</f>
        <v>1073.2616367189969</v>
      </c>
      <c r="G87" s="57"/>
      <c r="H87" s="57"/>
      <c r="I87" s="57"/>
      <c r="J87" s="57"/>
    </row>
    <row r="88" spans="1:10" ht="15" customHeight="1" x14ac:dyDescent="0.25">
      <c r="A88" s="41" t="str">
        <f>'Exit Capacity'!A88</f>
        <v>4</v>
      </c>
      <c r="B88" s="4" t="str">
        <f>'Exit Capacity'!B88</f>
        <v>Salida Nacional / National exit</v>
      </c>
      <c r="C88" s="47">
        <f>'Exit Capacity'!C88</f>
        <v>40690.20371870634</v>
      </c>
      <c r="D88" s="47">
        <f>'Exit Capacity'!D88</f>
        <v>41073.457981780644</v>
      </c>
      <c r="E88" s="58">
        <f>'Exit Capacity'!E88</f>
        <v>41091.099642232606</v>
      </c>
      <c r="G88" s="57"/>
      <c r="H88" s="57"/>
      <c r="I88" s="57"/>
      <c r="J88" s="57"/>
    </row>
    <row r="89" spans="1:10" ht="15" customHeight="1" x14ac:dyDescent="0.25">
      <c r="A89" s="41" t="str">
        <f>'Exit Capacity'!A89</f>
        <v>40</v>
      </c>
      <c r="B89" s="4" t="str">
        <f>'Exit Capacity'!B89</f>
        <v>Salida Nacional / National exit</v>
      </c>
      <c r="C89" s="47">
        <f>'Exit Capacity'!C89</f>
        <v>927.1160486840181</v>
      </c>
      <c r="D89" s="47">
        <f>'Exit Capacity'!D89</f>
        <v>939.31579308168261</v>
      </c>
      <c r="E89" s="58">
        <f>'Exit Capacity'!E89</f>
        <v>940.89359721568405</v>
      </c>
      <c r="G89" s="57"/>
      <c r="H89" s="57"/>
      <c r="I89" s="57"/>
      <c r="J89" s="57"/>
    </row>
    <row r="90" spans="1:10" ht="15" customHeight="1" x14ac:dyDescent="0.25">
      <c r="A90" s="41" t="str">
        <f>'Exit Capacity'!A90</f>
        <v>41.01</v>
      </c>
      <c r="B90" s="4" t="str">
        <f>'Exit Capacity'!B90</f>
        <v>Salida Nacional / National exit</v>
      </c>
      <c r="C90" s="47">
        <f>'Exit Capacity'!C90</f>
        <v>3717.9688079841717</v>
      </c>
      <c r="D90" s="47">
        <f>'Exit Capacity'!D90</f>
        <v>3766.3224421966806</v>
      </c>
      <c r="E90" s="58">
        <f>'Exit Capacity'!E90</f>
        <v>3772.5121191367734</v>
      </c>
      <c r="G90" s="57"/>
      <c r="H90" s="57"/>
      <c r="I90" s="57"/>
      <c r="J90" s="57"/>
    </row>
    <row r="91" spans="1:10" ht="15" customHeight="1" x14ac:dyDescent="0.25">
      <c r="A91" s="41" t="str">
        <f>'Exit Capacity'!A91</f>
        <v>41.02</v>
      </c>
      <c r="B91" s="4" t="str">
        <f>'Exit Capacity'!B91</f>
        <v>Salida Nacional / National exit</v>
      </c>
      <c r="C91" s="47">
        <f>'Exit Capacity'!C91</f>
        <v>2458.3542292222078</v>
      </c>
      <c r="D91" s="47">
        <f>'Exit Capacity'!D91</f>
        <v>2490.326084636733</v>
      </c>
      <c r="E91" s="58">
        <f>'Exit Capacity'!E91</f>
        <v>2494.4187543897765</v>
      </c>
      <c r="G91" s="57"/>
      <c r="H91" s="57"/>
      <c r="I91" s="57"/>
      <c r="J91" s="57"/>
    </row>
    <row r="92" spans="1:10" ht="15" customHeight="1" x14ac:dyDescent="0.25">
      <c r="A92" s="41" t="str">
        <f>'Exit Capacity'!A92</f>
        <v>41.03</v>
      </c>
      <c r="B92" s="4" t="str">
        <f>'Exit Capacity'!B92</f>
        <v>Salida Nacional / National exit</v>
      </c>
      <c r="C92" s="47">
        <f>'Exit Capacity'!C92</f>
        <v>1276.5078063108942</v>
      </c>
      <c r="D92" s="47">
        <f>'Exit Capacity'!D92</f>
        <v>1309.6509135524395</v>
      </c>
      <c r="E92" s="58">
        <f>'Exit Capacity'!E92</f>
        <v>1315.7696944030686</v>
      </c>
      <c r="G92" s="57"/>
      <c r="H92" s="57"/>
      <c r="I92" s="57"/>
      <c r="J92" s="57"/>
    </row>
    <row r="93" spans="1:10" ht="15" customHeight="1" x14ac:dyDescent="0.25">
      <c r="A93" s="41" t="str">
        <f>'Exit Capacity'!A93</f>
        <v>41.03X01</v>
      </c>
      <c r="B93" s="4" t="str">
        <f>'Exit Capacity'!B93</f>
        <v>Salida Nacional / National exit</v>
      </c>
      <c r="C93" s="47">
        <f>'Exit Capacity'!C93</f>
        <v>73.028271437860326</v>
      </c>
      <c r="D93" s="47">
        <f>'Exit Capacity'!D93</f>
        <v>74.963886234340492</v>
      </c>
      <c r="E93" s="58">
        <f>'Exit Capacity'!E93</f>
        <v>75.323478704078099</v>
      </c>
      <c r="G93" s="57"/>
      <c r="H93" s="57"/>
      <c r="I93" s="57"/>
      <c r="J93" s="57"/>
    </row>
    <row r="94" spans="1:10" ht="15" customHeight="1" x14ac:dyDescent="0.25">
      <c r="A94" s="41" t="str">
        <f>'Exit Capacity'!A94</f>
        <v>41.04</v>
      </c>
      <c r="B94" s="4" t="str">
        <f>'Exit Capacity'!B94</f>
        <v>Salida Nacional / National exit</v>
      </c>
      <c r="C94" s="47">
        <f>'Exit Capacity'!C94</f>
        <v>208.55656145588651</v>
      </c>
      <c r="D94" s="47">
        <f>'Exit Capacity'!D94</f>
        <v>213.95869713329435</v>
      </c>
      <c r="E94" s="58">
        <f>'Exit Capacity'!E94</f>
        <v>214.95529576150506</v>
      </c>
      <c r="G94" s="57"/>
      <c r="H94" s="57"/>
      <c r="I94" s="57"/>
      <c r="J94" s="57"/>
    </row>
    <row r="95" spans="1:10" ht="15" customHeight="1" x14ac:dyDescent="0.25">
      <c r="A95" s="41" t="str">
        <f>'Exit Capacity'!A95</f>
        <v>41.05</v>
      </c>
      <c r="B95" s="4" t="str">
        <f>'Exit Capacity'!B95</f>
        <v>Salida Nacional / National exit</v>
      </c>
      <c r="C95" s="47">
        <f>'Exit Capacity'!C95</f>
        <v>816.3733563239291</v>
      </c>
      <c r="D95" s="47">
        <f>'Exit Capacity'!D95</f>
        <v>822.31163320864391</v>
      </c>
      <c r="E95" s="58">
        <f>'Exit Capacity'!E95</f>
        <v>822.54108523980233</v>
      </c>
      <c r="G95" s="57"/>
      <c r="H95" s="57"/>
      <c r="I95" s="57"/>
      <c r="J95" s="57"/>
    </row>
    <row r="96" spans="1:10" ht="15" customHeight="1" x14ac:dyDescent="0.25">
      <c r="A96" s="41" t="str">
        <f>'Exit Capacity'!A96</f>
        <v>41.06</v>
      </c>
      <c r="B96" s="4" t="str">
        <f>'Exit Capacity'!B96</f>
        <v>Salida Nacional / National exit</v>
      </c>
      <c r="C96" s="47">
        <f>'Exit Capacity'!C96</f>
        <v>2479.3786218714113</v>
      </c>
      <c r="D96" s="47">
        <f>'Exit Capacity'!D96</f>
        <v>2520.8119195295858</v>
      </c>
      <c r="E96" s="58">
        <f>'Exit Capacity'!E96</f>
        <v>2527.1578552755946</v>
      </c>
      <c r="G96" s="57"/>
      <c r="H96" s="57"/>
      <c r="I96" s="57"/>
      <c r="J96" s="57"/>
    </row>
    <row r="97" spans="1:10" ht="15" customHeight="1" x14ac:dyDescent="0.25">
      <c r="A97" s="41" t="str">
        <f>'Exit Capacity'!A97</f>
        <v>41.07X</v>
      </c>
      <c r="B97" s="4" t="str">
        <f>'Exit Capacity'!B97</f>
        <v>Salida Nacional / National exit</v>
      </c>
      <c r="C97" s="47">
        <f>'Exit Capacity'!C97</f>
        <v>6310.1487409569281</v>
      </c>
      <c r="D97" s="47">
        <f>'Exit Capacity'!D97</f>
        <v>6441.0163489538318</v>
      </c>
      <c r="E97" s="58">
        <f>'Exit Capacity'!E97</f>
        <v>6453.5110609594894</v>
      </c>
      <c r="G97" s="57"/>
      <c r="H97" s="57"/>
      <c r="I97" s="57"/>
      <c r="J97" s="57"/>
    </row>
    <row r="98" spans="1:10" ht="15" customHeight="1" x14ac:dyDescent="0.25">
      <c r="A98" s="41" t="str">
        <f>'Exit Capacity'!A98</f>
        <v>41.08</v>
      </c>
      <c r="B98" s="4" t="str">
        <f>'Exit Capacity'!B98</f>
        <v>Salida Nacional / National exit</v>
      </c>
      <c r="C98" s="47">
        <f>'Exit Capacity'!C98</f>
        <v>5331.1471861498685</v>
      </c>
      <c r="D98" s="47">
        <f>'Exit Capacity'!D98</f>
        <v>5400.4808342478736</v>
      </c>
      <c r="E98" s="58">
        <f>'Exit Capacity'!E98</f>
        <v>5409.3561316230134</v>
      </c>
      <c r="G98" s="57"/>
      <c r="H98" s="57"/>
      <c r="I98" s="57"/>
      <c r="J98" s="57"/>
    </row>
    <row r="99" spans="1:10" ht="15" customHeight="1" x14ac:dyDescent="0.25">
      <c r="A99" s="41" t="str">
        <f>'Exit Capacity'!A99</f>
        <v>41.09</v>
      </c>
      <c r="B99" s="4" t="str">
        <f>'Exit Capacity'!B99</f>
        <v>Salida Nacional / National exit</v>
      </c>
      <c r="C99" s="47">
        <f>'Exit Capacity'!C99</f>
        <v>3995.3558959668944</v>
      </c>
      <c r="D99" s="47">
        <f>'Exit Capacity'!D99</f>
        <v>4047.317057428902</v>
      </c>
      <c r="E99" s="58">
        <f>'Exit Capacity'!E99</f>
        <v>4053.9685285772412</v>
      </c>
      <c r="G99" s="57"/>
      <c r="H99" s="57"/>
      <c r="I99" s="57"/>
      <c r="J99" s="57"/>
    </row>
    <row r="100" spans="1:10" ht="15" customHeight="1" x14ac:dyDescent="0.25">
      <c r="A100" s="41" t="str">
        <f>'Exit Capacity'!A100</f>
        <v>41.10</v>
      </c>
      <c r="B100" s="4" t="str">
        <f>'Exit Capacity'!B100</f>
        <v>Salida Nacional / National exit</v>
      </c>
      <c r="C100" s="47">
        <f>'Exit Capacity'!C100</f>
        <v>3187.8653968556578</v>
      </c>
      <c r="D100" s="47">
        <f>'Exit Capacity'!D100</f>
        <v>3239.0806736795839</v>
      </c>
      <c r="E100" s="58">
        <f>'Exit Capacity'!E100</f>
        <v>3246.743190626958</v>
      </c>
      <c r="G100" s="57"/>
      <c r="H100" s="57"/>
      <c r="I100" s="57"/>
      <c r="J100" s="57"/>
    </row>
    <row r="101" spans="1:10" ht="15" customHeight="1" x14ac:dyDescent="0.25">
      <c r="A101" s="41" t="str">
        <f>'Exit Capacity'!A101</f>
        <v>41-16</v>
      </c>
      <c r="B101" s="4" t="str">
        <f>'Exit Capacity'!B101</f>
        <v>Salida Nacional / National exit</v>
      </c>
      <c r="C101" s="47">
        <f>'Exit Capacity'!C101</f>
        <v>1067.8745347479728</v>
      </c>
      <c r="D101" s="47">
        <f>'Exit Capacity'!D101</f>
        <v>1082.1590997597145</v>
      </c>
      <c r="E101" s="58">
        <f>'Exit Capacity'!E101</f>
        <v>1084.0326106896512</v>
      </c>
      <c r="G101" s="57"/>
      <c r="H101" s="57"/>
      <c r="I101" s="57"/>
      <c r="J101" s="57"/>
    </row>
    <row r="102" spans="1:10" ht="15" customHeight="1" x14ac:dyDescent="0.25">
      <c r="A102" s="41" t="str">
        <f>'Exit Capacity'!A102</f>
        <v>43.01</v>
      </c>
      <c r="B102" s="4" t="str">
        <f>'Exit Capacity'!B102</f>
        <v>Salida Nacional / National exit</v>
      </c>
      <c r="C102" s="47">
        <f>'Exit Capacity'!C102</f>
        <v>4000.4511093686915</v>
      </c>
      <c r="D102" s="47">
        <f>'Exit Capacity'!D102</f>
        <v>4052.4785360679271</v>
      </c>
      <c r="E102" s="58">
        <f>'Exit Capacity'!E102</f>
        <v>4059.1384897309199</v>
      </c>
      <c r="G102" s="57"/>
      <c r="H102" s="57"/>
      <c r="I102" s="57"/>
      <c r="J102" s="57"/>
    </row>
    <row r="103" spans="1:10" ht="15" customHeight="1" x14ac:dyDescent="0.25">
      <c r="A103" s="41" t="str">
        <f>'Exit Capacity'!A103</f>
        <v>43X.00</v>
      </c>
      <c r="B103" s="4" t="str">
        <f>'Exit Capacity'!B103</f>
        <v>Salida Nacional / National exit</v>
      </c>
      <c r="C103" s="47">
        <f>'Exit Capacity'!C103</f>
        <v>43260.3723741508</v>
      </c>
      <c r="D103" s="47">
        <f>'Exit Capacity'!D103</f>
        <v>39516.733943502637</v>
      </c>
      <c r="E103" s="58">
        <f>'Exit Capacity'!E103</f>
        <v>35436.877696113203</v>
      </c>
      <c r="G103" s="57"/>
      <c r="H103" s="57"/>
      <c r="I103" s="57"/>
      <c r="J103" s="57"/>
    </row>
    <row r="104" spans="1:10" ht="15" customHeight="1" x14ac:dyDescent="0.25">
      <c r="A104" s="41" t="str">
        <f>'Exit Capacity'!A104</f>
        <v>45.01DXC</v>
      </c>
      <c r="B104" s="4" t="str">
        <f>'Exit Capacity'!B104</f>
        <v>Salida Nacional / National exit</v>
      </c>
      <c r="C104" s="47">
        <f>'Exit Capacity'!C104</f>
        <v>5383.2751346000514</v>
      </c>
      <c r="D104" s="47">
        <f>'Exit Capacity'!D104</f>
        <v>5414.7984001648019</v>
      </c>
      <c r="E104" s="58">
        <f>'Exit Capacity'!E104</f>
        <v>5411.2474056543242</v>
      </c>
      <c r="G104" s="57"/>
      <c r="H104" s="57"/>
      <c r="I104" s="57"/>
      <c r="J104" s="57"/>
    </row>
    <row r="105" spans="1:10" ht="15" customHeight="1" x14ac:dyDescent="0.25">
      <c r="A105" s="41" t="str">
        <f>'Exit Capacity'!A105</f>
        <v>45.02</v>
      </c>
      <c r="B105" s="4" t="str">
        <f>'Exit Capacity'!B105</f>
        <v>Salida Nacional / National exit</v>
      </c>
      <c r="C105" s="47">
        <f>'Exit Capacity'!C105</f>
        <v>2904.6692533506302</v>
      </c>
      <c r="D105" s="47">
        <f>'Exit Capacity'!D105</f>
        <v>2942.6410295119827</v>
      </c>
      <c r="E105" s="58">
        <f>'Exit Capacity'!E105</f>
        <v>2947.5239050800128</v>
      </c>
      <c r="G105" s="57"/>
      <c r="H105" s="57"/>
      <c r="I105" s="57"/>
      <c r="J105" s="57"/>
    </row>
    <row r="106" spans="1:10" ht="15" customHeight="1" x14ac:dyDescent="0.25">
      <c r="A106" s="41" t="str">
        <f>'Exit Capacity'!A106</f>
        <v>45.03</v>
      </c>
      <c r="B106" s="4" t="str">
        <f>'Exit Capacity'!B106</f>
        <v>Salida Nacional / National exit</v>
      </c>
      <c r="C106" s="47">
        <f>'Exit Capacity'!C106</f>
        <v>1594.3285388529362</v>
      </c>
      <c r="D106" s="47">
        <f>'Exit Capacity'!D106</f>
        <v>1615.1706661743674</v>
      </c>
      <c r="E106" s="58">
        <f>'Exit Capacity'!E106</f>
        <v>1617.8508019112669</v>
      </c>
      <c r="G106" s="57"/>
      <c r="H106" s="57"/>
      <c r="I106" s="57"/>
      <c r="J106" s="57"/>
    </row>
    <row r="107" spans="1:10" ht="15" customHeight="1" x14ac:dyDescent="0.25">
      <c r="A107" s="41" t="str">
        <f>'Exit Capacity'!A107</f>
        <v>45.04</v>
      </c>
      <c r="B107" s="4" t="str">
        <f>'Exit Capacity'!B107</f>
        <v>Salida Nacional / National exit</v>
      </c>
      <c r="C107" s="47">
        <f>'Exit Capacity'!C107</f>
        <v>26403.341708221385</v>
      </c>
      <c r="D107" s="47">
        <f>'Exit Capacity'!D107</f>
        <v>25143.397066652364</v>
      </c>
      <c r="E107" s="58">
        <f>'Exit Capacity'!E107</f>
        <v>23687.947374477371</v>
      </c>
      <c r="G107" s="57"/>
      <c r="H107" s="57"/>
      <c r="I107" s="57"/>
      <c r="J107" s="57"/>
    </row>
    <row r="108" spans="1:10" ht="15" customHeight="1" x14ac:dyDescent="0.25">
      <c r="A108" s="41" t="str">
        <f>'Exit Capacity'!A108</f>
        <v>45-16</v>
      </c>
      <c r="B108" s="4" t="str">
        <f>'Exit Capacity'!B108</f>
        <v>Salida Nacional / National exit</v>
      </c>
      <c r="C108" s="47">
        <f>'Exit Capacity'!C108</f>
        <v>5564.0454988474467</v>
      </c>
      <c r="D108" s="47">
        <f>'Exit Capacity'!D108</f>
        <v>5636.4586626578548</v>
      </c>
      <c r="E108" s="58">
        <f>'Exit Capacity'!E108</f>
        <v>5645.7070611656745</v>
      </c>
      <c r="G108" s="57"/>
      <c r="H108" s="57"/>
      <c r="I108" s="57"/>
      <c r="J108" s="57"/>
    </row>
    <row r="109" spans="1:10" ht="15" customHeight="1" x14ac:dyDescent="0.25">
      <c r="A109" s="41" t="str">
        <f>'Exit Capacity'!A109</f>
        <v>5D.03</v>
      </c>
      <c r="B109" s="4" t="str">
        <f>'Exit Capacity'!B109</f>
        <v>Salida Nacional / National exit</v>
      </c>
      <c r="C109" s="47">
        <f>'Exit Capacity'!C109</f>
        <v>5954.089424132444</v>
      </c>
      <c r="D109" s="47">
        <f>'Exit Capacity'!D109</f>
        <v>6010.2481119612748</v>
      </c>
      <c r="E109" s="58">
        <f>'Exit Capacity'!E109</f>
        <v>6012.8455456170632</v>
      </c>
      <c r="G109" s="57"/>
      <c r="H109" s="57"/>
      <c r="I109" s="57"/>
      <c r="J109" s="57"/>
    </row>
    <row r="110" spans="1:10" ht="15" customHeight="1" x14ac:dyDescent="0.25">
      <c r="A110" s="41" t="str">
        <f>'Exit Capacity'!A110</f>
        <v>5D.03.04</v>
      </c>
      <c r="B110" s="4" t="str">
        <f>'Exit Capacity'!B110</f>
        <v>Salida Nacional / National exit</v>
      </c>
      <c r="C110" s="47">
        <f>'Exit Capacity'!C110</f>
        <v>35172.3184620666</v>
      </c>
      <c r="D110" s="47">
        <f>'Exit Capacity'!D110</f>
        <v>32094.363780704574</v>
      </c>
      <c r="E110" s="58">
        <f>'Exit Capacity'!E110</f>
        <v>28776.816534840105</v>
      </c>
      <c r="G110" s="57"/>
      <c r="H110" s="57"/>
      <c r="I110" s="57"/>
      <c r="J110" s="57"/>
    </row>
    <row r="111" spans="1:10" ht="15" customHeight="1" x14ac:dyDescent="0.25">
      <c r="A111" s="41" t="str">
        <f>'Exit Capacity'!A111</f>
        <v>6</v>
      </c>
      <c r="B111" s="4" t="str">
        <f>'Exit Capacity'!B111</f>
        <v>Salida Nacional / National exit</v>
      </c>
      <c r="C111" s="47">
        <f>'Exit Capacity'!C111</f>
        <v>34085.323940838745</v>
      </c>
      <c r="D111" s="47">
        <f>'Exit Capacity'!D111</f>
        <v>34638.827084295794</v>
      </c>
      <c r="E111" s="58">
        <f>'Exit Capacity'!E111</f>
        <v>34696.491463677026</v>
      </c>
      <c r="G111" s="57"/>
      <c r="H111" s="57"/>
      <c r="I111" s="57"/>
      <c r="J111" s="57"/>
    </row>
    <row r="112" spans="1:10" ht="15" customHeight="1" x14ac:dyDescent="0.25">
      <c r="A112" s="41" t="str">
        <f>'Exit Capacity'!A112</f>
        <v>7A</v>
      </c>
      <c r="B112" s="4" t="str">
        <f>'Exit Capacity'!B112</f>
        <v>Salida Nacional / National exit</v>
      </c>
      <c r="C112" s="47">
        <f>'Exit Capacity'!C112</f>
        <v>990.67113891156896</v>
      </c>
      <c r="D112" s="47">
        <f>'Exit Capacity'!D112</f>
        <v>1000.3422240138525</v>
      </c>
      <c r="E112" s="58">
        <f>'Exit Capacity'!E112</f>
        <v>1001.215783365283</v>
      </c>
      <c r="G112" s="57"/>
      <c r="H112" s="57"/>
      <c r="I112" s="57"/>
      <c r="J112" s="57"/>
    </row>
    <row r="113" spans="1:10" ht="15" customHeight="1" x14ac:dyDescent="0.25">
      <c r="A113" s="41" t="str">
        <f>'Exit Capacity'!A113</f>
        <v>7B</v>
      </c>
      <c r="B113" s="4" t="str">
        <f>'Exit Capacity'!B113</f>
        <v>Salida Nacional / National exit</v>
      </c>
      <c r="C113" s="47">
        <f>'Exit Capacity'!C113</f>
        <v>659.43776374955428</v>
      </c>
      <c r="D113" s="47">
        <f>'Exit Capacity'!D113</f>
        <v>665.87529733904432</v>
      </c>
      <c r="E113" s="58">
        <f>'Exit Capacity'!E113</f>
        <v>666.45677993461356</v>
      </c>
      <c r="G113" s="57"/>
      <c r="H113" s="57"/>
      <c r="I113" s="57"/>
      <c r="J113" s="57"/>
    </row>
    <row r="114" spans="1:10" ht="15" customHeight="1" x14ac:dyDescent="0.25">
      <c r="A114" s="41" t="str">
        <f>'Exit Capacity'!A114</f>
        <v>9E.C.</v>
      </c>
      <c r="B114" s="4" t="str">
        <f>'Exit Capacity'!B114</f>
        <v>Salida Nacional / National exit</v>
      </c>
      <c r="C114" s="47">
        <f>'Exit Capacity'!C114</f>
        <v>4246.0653187875796</v>
      </c>
      <c r="D114" s="47">
        <f>'Exit Capacity'!D114</f>
        <v>4268.6069049664757</v>
      </c>
      <c r="E114" s="58">
        <f>'Exit Capacity'!E114</f>
        <v>4267.0104639887659</v>
      </c>
      <c r="G114" s="57"/>
      <c r="H114" s="57"/>
      <c r="I114" s="57"/>
      <c r="J114" s="57"/>
    </row>
    <row r="115" spans="1:10" ht="15" customHeight="1" x14ac:dyDescent="0.25">
      <c r="A115" s="41" t="str">
        <f>'Exit Capacity'!A115</f>
        <v>A1</v>
      </c>
      <c r="B115" s="4" t="str">
        <f>'Exit Capacity'!B115</f>
        <v>Salida Nacional / National exit</v>
      </c>
      <c r="C115" s="47">
        <f>'Exit Capacity'!C115</f>
        <v>1653.542253958803</v>
      </c>
      <c r="D115" s="47">
        <f>'Exit Capacity'!D115</f>
        <v>1676.7143247722165</v>
      </c>
      <c r="E115" s="58">
        <f>'Exit Capacity'!E115</f>
        <v>1679.8696336581907</v>
      </c>
      <c r="G115" s="57"/>
      <c r="H115" s="57"/>
      <c r="I115" s="57"/>
      <c r="J115" s="57"/>
    </row>
    <row r="116" spans="1:10" ht="15" customHeight="1" x14ac:dyDescent="0.25">
      <c r="A116" s="41" t="str">
        <f>'Exit Capacity'!A116</f>
        <v>A10</v>
      </c>
      <c r="B116" s="4" t="str">
        <f>'Exit Capacity'!B116</f>
        <v>Salida Nacional / National exit</v>
      </c>
      <c r="C116" s="47">
        <f>'Exit Capacity'!C116</f>
        <v>12744.885787707515</v>
      </c>
      <c r="D116" s="47">
        <f>'Exit Capacity'!D116</f>
        <v>12808.215186593468</v>
      </c>
      <c r="E116" s="58">
        <f>'Exit Capacity'!E116</f>
        <v>12804.704909635282</v>
      </c>
      <c r="G116" s="57"/>
      <c r="H116" s="57"/>
      <c r="I116" s="57"/>
      <c r="J116" s="57"/>
    </row>
    <row r="117" spans="1:10" ht="15" customHeight="1" x14ac:dyDescent="0.25">
      <c r="A117" s="41" t="str">
        <f>'Exit Capacity'!A117</f>
        <v>A3</v>
      </c>
      <c r="B117" s="4" t="str">
        <f>'Exit Capacity'!B117</f>
        <v>Salida Nacional / National exit</v>
      </c>
      <c r="C117" s="47">
        <f>'Exit Capacity'!C117</f>
        <v>8972.5483341451181</v>
      </c>
      <c r="D117" s="47">
        <f>'Exit Capacity'!D117</f>
        <v>9076.3444480888393</v>
      </c>
      <c r="E117" s="58">
        <f>'Exit Capacity'!E117</f>
        <v>9086.3528347073989</v>
      </c>
      <c r="G117" s="57"/>
      <c r="H117" s="57"/>
      <c r="I117" s="57"/>
      <c r="J117" s="57"/>
    </row>
    <row r="118" spans="1:10" ht="15" customHeight="1" x14ac:dyDescent="0.25">
      <c r="A118" s="41" t="str">
        <f>'Exit Capacity'!A118</f>
        <v>A36L</v>
      </c>
      <c r="B118" s="4" t="str">
        <f>'Exit Capacity'!B118</f>
        <v>Salida Nacional / National exit</v>
      </c>
      <c r="C118" s="47">
        <f>'Exit Capacity'!C118</f>
        <v>64519.485622167827</v>
      </c>
      <c r="D118" s="47">
        <f>'Exit Capacity'!D118</f>
        <v>65128.030337207951</v>
      </c>
      <c r="E118" s="58">
        <f>'Exit Capacity'!E118</f>
        <v>65156.176552602352</v>
      </c>
      <c r="G118" s="57"/>
      <c r="H118" s="57"/>
      <c r="I118" s="57"/>
      <c r="J118" s="57"/>
    </row>
    <row r="119" spans="1:10" ht="15" customHeight="1" x14ac:dyDescent="0.25">
      <c r="A119" s="41" t="str">
        <f>'Exit Capacity'!A119</f>
        <v>A5A</v>
      </c>
      <c r="B119" s="4" t="str">
        <f>'Exit Capacity'!B119</f>
        <v>Salida Nacional / National exit</v>
      </c>
      <c r="C119" s="47">
        <f>'Exit Capacity'!C119</f>
        <v>146.23520402303569</v>
      </c>
      <c r="D119" s="47">
        <f>'Exit Capacity'!D119</f>
        <v>149.04813184390349</v>
      </c>
      <c r="E119" s="58">
        <f>'Exit Capacity'!E119</f>
        <v>149.51154711307478</v>
      </c>
      <c r="G119" s="57"/>
      <c r="H119" s="57"/>
      <c r="I119" s="57"/>
      <c r="J119" s="57"/>
    </row>
    <row r="120" spans="1:10" ht="15" customHeight="1" x14ac:dyDescent="0.25">
      <c r="A120" s="41" t="str">
        <f>'Exit Capacity'!A120</f>
        <v>A6</v>
      </c>
      <c r="B120" s="4" t="str">
        <f>'Exit Capacity'!B120</f>
        <v>Salida Nacional / National exit</v>
      </c>
      <c r="C120" s="47">
        <f>'Exit Capacity'!C120</f>
        <v>1020.8526102841486</v>
      </c>
      <c r="D120" s="47">
        <f>'Exit Capacity'!D120</f>
        <v>1032.0662142403135</v>
      </c>
      <c r="E120" s="58">
        <f>'Exit Capacity'!E120</f>
        <v>1033.0261020978223</v>
      </c>
      <c r="G120" s="57"/>
      <c r="H120" s="57"/>
      <c r="I120" s="57"/>
      <c r="J120" s="57"/>
    </row>
    <row r="121" spans="1:10" ht="15" customHeight="1" x14ac:dyDescent="0.25">
      <c r="A121" s="41" t="str">
        <f>'Exit Capacity'!A121</f>
        <v>A7</v>
      </c>
      <c r="B121" s="4" t="str">
        <f>'Exit Capacity'!B121</f>
        <v>Salida Nacional / National exit</v>
      </c>
      <c r="C121" s="47">
        <f>'Exit Capacity'!C121</f>
        <v>82.431150404113311</v>
      </c>
      <c r="D121" s="47">
        <f>'Exit Capacity'!D121</f>
        <v>82.903968472309401</v>
      </c>
      <c r="E121" s="58">
        <f>'Exit Capacity'!E121</f>
        <v>82.896527332946306</v>
      </c>
      <c r="G121" s="57"/>
      <c r="H121" s="57"/>
      <c r="I121" s="57"/>
      <c r="J121" s="57"/>
    </row>
    <row r="122" spans="1:10" ht="15" customHeight="1" x14ac:dyDescent="0.25">
      <c r="A122" s="41" t="str">
        <f>'Exit Capacity'!A122</f>
        <v>A8</v>
      </c>
      <c r="B122" s="4" t="str">
        <f>'Exit Capacity'!B122</f>
        <v>Salida Nacional / National exit</v>
      </c>
      <c r="C122" s="47">
        <f>'Exit Capacity'!C122</f>
        <v>50.096687894915632</v>
      </c>
      <c r="D122" s="47">
        <f>'Exit Capacity'!D122</f>
        <v>50.345618578439073</v>
      </c>
      <c r="E122" s="58">
        <f>'Exit Capacity'!E122</f>
        <v>50.33182063217825</v>
      </c>
      <c r="G122" s="57"/>
      <c r="H122" s="57"/>
      <c r="I122" s="57"/>
      <c r="J122" s="57"/>
    </row>
    <row r="123" spans="1:10" ht="15" customHeight="1" x14ac:dyDescent="0.25">
      <c r="A123" s="41" t="str">
        <f>'Exit Capacity'!A123</f>
        <v>A9</v>
      </c>
      <c r="B123" s="4" t="str">
        <f>'Exit Capacity'!B123</f>
        <v>Salida Nacional / National exit</v>
      </c>
      <c r="C123" s="47">
        <f>'Exit Capacity'!C123</f>
        <v>8919.8816376819577</v>
      </c>
      <c r="D123" s="47">
        <f>'Exit Capacity'!D123</f>
        <v>9168.8626303749625</v>
      </c>
      <c r="E123" s="58">
        <f>'Exit Capacity'!E123</f>
        <v>9188.5724439713667</v>
      </c>
      <c r="G123" s="57"/>
      <c r="H123" s="57"/>
      <c r="I123" s="57"/>
      <c r="J123" s="57"/>
    </row>
    <row r="124" spans="1:10" ht="15" customHeight="1" x14ac:dyDescent="0.25">
      <c r="A124" s="41" t="str">
        <f>'Exit Capacity'!A124</f>
        <v>A9A</v>
      </c>
      <c r="B124" s="4" t="str">
        <f>'Exit Capacity'!B124</f>
        <v>Salida Nacional / National exit</v>
      </c>
      <c r="C124" s="47">
        <f>'Exit Capacity'!C124</f>
        <v>549.72990468402236</v>
      </c>
      <c r="D124" s="47">
        <f>'Exit Capacity'!D124</f>
        <v>557.49034693736655</v>
      </c>
      <c r="E124" s="58">
        <f>'Exit Capacity'!E124</f>
        <v>558.49832192513497</v>
      </c>
      <c r="G124" s="57"/>
      <c r="H124" s="57"/>
      <c r="I124" s="57"/>
      <c r="J124" s="57"/>
    </row>
    <row r="125" spans="1:10" ht="15" customHeight="1" x14ac:dyDescent="0.25">
      <c r="A125" s="41" t="str">
        <f>'Exit Capacity'!A125</f>
        <v>A9B</v>
      </c>
      <c r="B125" s="4" t="str">
        <f>'Exit Capacity'!B125</f>
        <v>Salida Nacional / National exit</v>
      </c>
      <c r="C125" s="47">
        <f>'Exit Capacity'!C125</f>
        <v>460.74731453053482</v>
      </c>
      <c r="D125" s="47">
        <f>'Exit Capacity'!D125</f>
        <v>464.67300560201789</v>
      </c>
      <c r="E125" s="58">
        <f>'Exit Capacity'!E125</f>
        <v>464.94114050186943</v>
      </c>
      <c r="G125" s="57"/>
      <c r="H125" s="57"/>
      <c r="I125" s="57"/>
      <c r="J125" s="57"/>
    </row>
    <row r="126" spans="1:10" ht="15" customHeight="1" x14ac:dyDescent="0.25">
      <c r="A126" s="41" t="str">
        <f>'Exit Capacity'!A126</f>
        <v>B02</v>
      </c>
      <c r="B126" s="4" t="str">
        <f>'Exit Capacity'!B126</f>
        <v>Salida Nacional / National exit</v>
      </c>
      <c r="C126" s="47">
        <f>'Exit Capacity'!C126</f>
        <v>2640.7693256768862</v>
      </c>
      <c r="D126" s="47">
        <f>'Exit Capacity'!D126</f>
        <v>2664.7856616547319</v>
      </c>
      <c r="E126" s="58">
        <f>'Exit Capacity'!E126</f>
        <v>2663.3786652613162</v>
      </c>
      <c r="G126" s="57"/>
      <c r="H126" s="57"/>
      <c r="I126" s="57"/>
      <c r="J126" s="57"/>
    </row>
    <row r="127" spans="1:10" ht="15" customHeight="1" x14ac:dyDescent="0.25">
      <c r="A127" s="41" t="str">
        <f>'Exit Capacity'!A127</f>
        <v>B04</v>
      </c>
      <c r="B127" s="4" t="str">
        <f>'Exit Capacity'!B127</f>
        <v>Salida Nacional / National exit</v>
      </c>
      <c r="C127" s="47">
        <f>'Exit Capacity'!C127</f>
        <v>11074.158467049812</v>
      </c>
      <c r="D127" s="47">
        <f>'Exit Capacity'!D127</f>
        <v>11226.913063193473</v>
      </c>
      <c r="E127" s="58">
        <f>'Exit Capacity'!E127</f>
        <v>11247.457220634915</v>
      </c>
      <c r="G127" s="57"/>
      <c r="H127" s="57"/>
      <c r="I127" s="57"/>
      <c r="J127" s="57"/>
    </row>
    <row r="128" spans="1:10" ht="15" customHeight="1" x14ac:dyDescent="0.25">
      <c r="A128" s="41" t="str">
        <f>'Exit Capacity'!A128</f>
        <v>B05</v>
      </c>
      <c r="B128" s="4" t="str">
        <f>'Exit Capacity'!B128</f>
        <v>Salida Nacional / National exit</v>
      </c>
      <c r="C128" s="47">
        <f>'Exit Capacity'!C128</f>
        <v>3447.7983183489996</v>
      </c>
      <c r="D128" s="47">
        <f>'Exit Capacity'!D128</f>
        <v>3495.3565180326377</v>
      </c>
      <c r="E128" s="58">
        <f>'Exit Capacity'!E128</f>
        <v>3501.7526800244727</v>
      </c>
      <c r="G128" s="57"/>
      <c r="H128" s="57"/>
      <c r="I128" s="57"/>
      <c r="J128" s="57"/>
    </row>
    <row r="129" spans="1:10" ht="15" customHeight="1" x14ac:dyDescent="0.25">
      <c r="A129" s="41" t="str">
        <f>'Exit Capacity'!A129</f>
        <v>B07</v>
      </c>
      <c r="B129" s="4" t="str">
        <f>'Exit Capacity'!B129</f>
        <v>Salida Nacional / National exit</v>
      </c>
      <c r="C129" s="47">
        <f>'Exit Capacity'!C129</f>
        <v>5007.6552945252815</v>
      </c>
      <c r="D129" s="47">
        <f>'Exit Capacity'!D129</f>
        <v>5045.9303690182505</v>
      </c>
      <c r="E129" s="58">
        <f>'Exit Capacity'!E129</f>
        <v>5047.7843664203801</v>
      </c>
      <c r="G129" s="57"/>
      <c r="H129" s="57"/>
      <c r="I129" s="57"/>
      <c r="J129" s="57"/>
    </row>
    <row r="130" spans="1:10" ht="15" customHeight="1" x14ac:dyDescent="0.25">
      <c r="A130" s="41" t="str">
        <f>'Exit Capacity'!A130</f>
        <v>B08</v>
      </c>
      <c r="B130" s="4" t="str">
        <f>'Exit Capacity'!B130</f>
        <v>Salida Nacional / National exit</v>
      </c>
      <c r="C130" s="47">
        <f>'Exit Capacity'!C130</f>
        <v>569.31875815699186</v>
      </c>
      <c r="D130" s="47">
        <f>'Exit Capacity'!D130</f>
        <v>581.84245787989221</v>
      </c>
      <c r="E130" s="58">
        <f>'Exit Capacity'!E130</f>
        <v>584.02625953873303</v>
      </c>
      <c r="G130" s="57"/>
      <c r="H130" s="57"/>
      <c r="I130" s="57"/>
      <c r="J130" s="57"/>
    </row>
    <row r="131" spans="1:10" ht="15" customHeight="1" x14ac:dyDescent="0.25">
      <c r="A131" s="41" t="str">
        <f>'Exit Capacity'!A131</f>
        <v>B10</v>
      </c>
      <c r="B131" s="4" t="str">
        <f>'Exit Capacity'!B131</f>
        <v>Salida Nacional / National exit</v>
      </c>
      <c r="C131" s="47">
        <f>'Exit Capacity'!C131</f>
        <v>11217.643678094319</v>
      </c>
      <c r="D131" s="47">
        <f>'Exit Capacity'!D131</f>
        <v>11348.039656244309</v>
      </c>
      <c r="E131" s="58">
        <f>'Exit Capacity'!E131</f>
        <v>11359.802466712275</v>
      </c>
      <c r="G131" s="57"/>
      <c r="H131" s="57"/>
      <c r="I131" s="57"/>
      <c r="J131" s="57"/>
    </row>
    <row r="132" spans="1:10" ht="15" customHeight="1" x14ac:dyDescent="0.25">
      <c r="A132" s="41" t="str">
        <f>'Exit Capacity'!A132</f>
        <v>B14</v>
      </c>
      <c r="B132" s="4" t="str">
        <f>'Exit Capacity'!B132</f>
        <v>Salida Nacional / National exit</v>
      </c>
      <c r="C132" s="47">
        <f>'Exit Capacity'!C132</f>
        <v>6740.3316015670171</v>
      </c>
      <c r="D132" s="47">
        <f>'Exit Capacity'!D132</f>
        <v>6807.8679957632903</v>
      </c>
      <c r="E132" s="58">
        <f>'Exit Capacity'!E132</f>
        <v>6814.2307010946261</v>
      </c>
      <c r="G132" s="57"/>
      <c r="H132" s="57"/>
      <c r="I132" s="57"/>
      <c r="J132" s="57"/>
    </row>
    <row r="133" spans="1:10" ht="15" customHeight="1" x14ac:dyDescent="0.25">
      <c r="A133" s="41" t="str">
        <f>'Exit Capacity'!A133</f>
        <v>B18</v>
      </c>
      <c r="B133" s="4" t="str">
        <f>'Exit Capacity'!B133</f>
        <v>Salida Nacional / National exit</v>
      </c>
      <c r="C133" s="47">
        <f>'Exit Capacity'!C133</f>
        <v>50881.992712134685</v>
      </c>
      <c r="D133" s="47">
        <f>'Exit Capacity'!D133</f>
        <v>50985.93780136951</v>
      </c>
      <c r="E133" s="58">
        <f>'Exit Capacity'!E133</f>
        <v>50934.606255142622</v>
      </c>
      <c r="G133" s="57"/>
      <c r="H133" s="57"/>
      <c r="I133" s="57"/>
      <c r="J133" s="57"/>
    </row>
    <row r="134" spans="1:10" ht="15" customHeight="1" x14ac:dyDescent="0.25">
      <c r="A134" s="41" t="str">
        <f>'Exit Capacity'!A134</f>
        <v>B19</v>
      </c>
      <c r="B134" s="4" t="str">
        <f>'Exit Capacity'!B134</f>
        <v>Salida Nacional / National exit</v>
      </c>
      <c r="C134" s="47">
        <f>'Exit Capacity'!C134</f>
        <v>18136.263559554773</v>
      </c>
      <c r="D134" s="47">
        <f>'Exit Capacity'!D134</f>
        <v>18167.319461541003</v>
      </c>
      <c r="E134" s="58">
        <f>'Exit Capacity'!E134</f>
        <v>18148.064591309765</v>
      </c>
      <c r="G134" s="57"/>
      <c r="H134" s="57"/>
      <c r="I134" s="57"/>
      <c r="J134" s="57"/>
    </row>
    <row r="135" spans="1:10" ht="15" customHeight="1" x14ac:dyDescent="0.25">
      <c r="A135" s="41" t="str">
        <f>'Exit Capacity'!A135</f>
        <v>B20</v>
      </c>
      <c r="B135" s="4" t="str">
        <f>'Exit Capacity'!B135</f>
        <v>Salida Nacional / National exit</v>
      </c>
      <c r="C135" s="47">
        <f>'Exit Capacity'!C135</f>
        <v>29099.993238434341</v>
      </c>
      <c r="D135" s="47">
        <f>'Exit Capacity'!D135</f>
        <v>29292.257937753675</v>
      </c>
      <c r="E135" s="58">
        <f>'Exit Capacity'!E135</f>
        <v>29295.751218324927</v>
      </c>
      <c r="G135" s="57"/>
      <c r="H135" s="57"/>
      <c r="I135" s="57"/>
      <c r="J135" s="57"/>
    </row>
    <row r="136" spans="1:10" ht="15" customHeight="1" x14ac:dyDescent="0.25">
      <c r="A136" s="41" t="str">
        <f>'Exit Capacity'!A136</f>
        <v>BIO MADRID</v>
      </c>
      <c r="B136" s="4" t="str">
        <f>'Exit Capacity'!B136</f>
        <v>Salida Nacional / National exit</v>
      </c>
      <c r="C136" s="47">
        <f>'Exit Capacity'!C136</f>
        <v>25.171041942808465</v>
      </c>
      <c r="D136" s="47">
        <f>'Exit Capacity'!D136</f>
        <v>25.601161413162941</v>
      </c>
      <c r="E136" s="58">
        <f>'Exit Capacity'!E136</f>
        <v>25.667875620835751</v>
      </c>
      <c r="G136" s="57"/>
      <c r="H136" s="57"/>
      <c r="I136" s="57"/>
      <c r="J136" s="57"/>
    </row>
    <row r="137" spans="1:10" ht="15" customHeight="1" x14ac:dyDescent="0.25">
      <c r="A137" s="41" t="str">
        <f>'Exit Capacity'!A137</f>
        <v>B22</v>
      </c>
      <c r="B137" s="4" t="str">
        <f>'Exit Capacity'!B137</f>
        <v>Salida Nacional / National exit</v>
      </c>
      <c r="C137" s="47">
        <f>'Exit Capacity'!C137</f>
        <v>21259.757986735109</v>
      </c>
      <c r="D137" s="47">
        <f>'Exit Capacity'!D137</f>
        <v>21300.771855918523</v>
      </c>
      <c r="E137" s="58">
        <f>'Exit Capacity'!E137</f>
        <v>21277.524342985344</v>
      </c>
      <c r="G137" s="57"/>
      <c r="H137" s="57"/>
      <c r="I137" s="57"/>
      <c r="J137" s="57"/>
    </row>
    <row r="138" spans="1:10" ht="15" customHeight="1" x14ac:dyDescent="0.25">
      <c r="A138" s="41" t="str">
        <f>'Exit Capacity'!A138</f>
        <v>C1.01</v>
      </c>
      <c r="B138" s="4" t="str">
        <f>'Exit Capacity'!B138</f>
        <v>Salida Nacional / National exit</v>
      </c>
      <c r="C138" s="47">
        <f>'Exit Capacity'!C138</f>
        <v>2098.0232786586776</v>
      </c>
      <c r="D138" s="47">
        <f>'Exit Capacity'!D138</f>
        <v>2125.4500399763865</v>
      </c>
      <c r="E138" s="58">
        <f>'Exit Capacity'!E138</f>
        <v>2128.9769085163084</v>
      </c>
      <c r="G138" s="57"/>
      <c r="H138" s="57"/>
      <c r="I138" s="57"/>
      <c r="J138" s="57"/>
    </row>
    <row r="139" spans="1:10" ht="15" customHeight="1" x14ac:dyDescent="0.25">
      <c r="A139" s="41" t="str">
        <f>'Exit Capacity'!A139</f>
        <v>C2X.01</v>
      </c>
      <c r="B139" s="4" t="str">
        <f>'Exit Capacity'!B139</f>
        <v>Salida Nacional / National exit</v>
      </c>
      <c r="C139" s="47">
        <f>'Exit Capacity'!C139</f>
        <v>619.05453230720696</v>
      </c>
      <c r="D139" s="47">
        <f>'Exit Capacity'!D139</f>
        <v>629.19276859398019</v>
      </c>
      <c r="E139" s="58">
        <f>'Exit Capacity'!E139</f>
        <v>630.72728209137665</v>
      </c>
      <c r="G139" s="57"/>
      <c r="H139" s="57"/>
      <c r="I139" s="57"/>
      <c r="J139" s="57"/>
    </row>
    <row r="140" spans="1:10" ht="15" customHeight="1" x14ac:dyDescent="0.25">
      <c r="A140" s="41" t="str">
        <f>'Exit Capacity'!A140</f>
        <v>CC.BE</v>
      </c>
      <c r="B140" s="4" t="str">
        <f>'Exit Capacity'!B140</f>
        <v>Salida Nacional / National exit</v>
      </c>
      <c r="C140" s="47">
        <f>'Exit Capacity'!C140</f>
        <v>31495.52831962307</v>
      </c>
      <c r="D140" s="47">
        <f>'Exit Capacity'!D140</f>
        <v>29131.420319339377</v>
      </c>
      <c r="E140" s="58">
        <f>'Exit Capacity'!E140</f>
        <v>26543.933680760463</v>
      </c>
      <c r="G140" s="57"/>
      <c r="H140" s="57"/>
      <c r="I140" s="57"/>
      <c r="J140" s="57"/>
    </row>
    <row r="141" spans="1:10" ht="15" customHeight="1" x14ac:dyDescent="0.25">
      <c r="A141" s="41" t="str">
        <f>'Exit Capacity'!A141</f>
        <v>CC.CT.E</v>
      </c>
      <c r="B141" s="4" t="str">
        <f>'Exit Capacity'!B141</f>
        <v>Salida Nacional / National exit</v>
      </c>
      <c r="C141" s="47">
        <f>'Exit Capacity'!C141</f>
        <v>18671.258348992993</v>
      </c>
      <c r="D141" s="47">
        <f>'Exit Capacity'!D141</f>
        <v>15790.218848931425</v>
      </c>
      <c r="E141" s="58">
        <f>'Exit Capacity'!E141</f>
        <v>12810.230212723258</v>
      </c>
      <c r="G141" s="57"/>
      <c r="H141" s="57"/>
      <c r="I141" s="57"/>
      <c r="J141" s="57"/>
    </row>
    <row r="142" spans="1:10" ht="15" customHeight="1" x14ac:dyDescent="0.25">
      <c r="A142" s="41" t="str">
        <f>'Exit Capacity'!A142</f>
        <v>CC.IB.E</v>
      </c>
      <c r="B142" s="4" t="str">
        <f>'Exit Capacity'!B142</f>
        <v>Salida Nacional / National exit</v>
      </c>
      <c r="C142" s="47">
        <f>'Exit Capacity'!C142</f>
        <v>8140.2988535436843</v>
      </c>
      <c r="D142" s="47">
        <f>'Exit Capacity'!D142</f>
        <v>6891.3305827402501</v>
      </c>
      <c r="E142" s="58">
        <f>'Exit Capacity'!E142</f>
        <v>5599.4161339211632</v>
      </c>
      <c r="G142" s="57"/>
      <c r="H142" s="57"/>
      <c r="I142" s="57"/>
      <c r="J142" s="57"/>
    </row>
    <row r="143" spans="1:10" ht="15" customHeight="1" x14ac:dyDescent="0.25">
      <c r="A143" s="41" t="str">
        <f>'Exit Capacity'!A143</f>
        <v>CC.PV.BBE</v>
      </c>
      <c r="B143" s="4" t="str">
        <f>'Exit Capacity'!B143</f>
        <v>Salida Nacional / National exit</v>
      </c>
      <c r="C143" s="47">
        <f>'Exit Capacity'!C143</f>
        <v>11970.852848282859</v>
      </c>
      <c r="D143" s="47">
        <f>'Exit Capacity'!D143</f>
        <v>10121.823992733838</v>
      </c>
      <c r="E143" s="58">
        <f>'Exit Capacity'!E143</f>
        <v>8209.3037225699627</v>
      </c>
      <c r="G143" s="57"/>
      <c r="H143" s="57"/>
      <c r="I143" s="57"/>
      <c r="J143" s="57"/>
    </row>
    <row r="144" spans="1:10" ht="15" customHeight="1" x14ac:dyDescent="0.25">
      <c r="A144" s="41" t="str">
        <f>'Exit Capacity'!A144</f>
        <v>CC.SG.UF</v>
      </c>
      <c r="B144" s="4" t="str">
        <f>'Exit Capacity'!B144</f>
        <v>Salida Nacional / National exit</v>
      </c>
      <c r="C144" s="47">
        <f>'Exit Capacity'!C144</f>
        <v>20968.108469591782</v>
      </c>
      <c r="D144" s="47">
        <f>'Exit Capacity'!D144</f>
        <v>17782.931465511505</v>
      </c>
      <c r="E144" s="58">
        <f>'Exit Capacity'!E144</f>
        <v>14488.003015123861</v>
      </c>
      <c r="G144" s="57"/>
      <c r="H144" s="57"/>
      <c r="I144" s="57"/>
      <c r="J144" s="57"/>
    </row>
    <row r="145" spans="1:10" ht="15" customHeight="1" x14ac:dyDescent="0.25">
      <c r="A145" s="41" t="str">
        <f>'Exit Capacity'!A145</f>
        <v>CC.SON.E</v>
      </c>
      <c r="B145" s="4" t="str">
        <f>'Exit Capacity'!B145</f>
        <v>Salida Nacional / National exit</v>
      </c>
      <c r="C145" s="47">
        <f>'Exit Capacity'!C145</f>
        <v>17346.521653374581</v>
      </c>
      <c r="D145" s="47">
        <f>'Exit Capacity'!D145</f>
        <v>14670.102192273265</v>
      </c>
      <c r="E145" s="58">
        <f>'Exit Capacity'!E145</f>
        <v>11901.759778361078</v>
      </c>
      <c r="G145" s="57"/>
      <c r="H145" s="57"/>
      <c r="I145" s="57"/>
      <c r="J145" s="57"/>
    </row>
    <row r="146" spans="1:10" ht="15" customHeight="1" x14ac:dyDescent="0.25">
      <c r="A146" s="41" t="str">
        <f>'Exit Capacity'!A146</f>
        <v>D01A</v>
      </c>
      <c r="B146" s="4" t="str">
        <f>'Exit Capacity'!B146</f>
        <v>Salida Nacional / National exit</v>
      </c>
      <c r="C146" s="47">
        <f>'Exit Capacity'!C146</f>
        <v>90.190100195188123</v>
      </c>
      <c r="D146" s="47">
        <f>'Exit Capacity'!D146</f>
        <v>92.580589371457066</v>
      </c>
      <c r="E146" s="58">
        <f>'Exit Capacity'!E146</f>
        <v>93.02468698237567</v>
      </c>
      <c r="G146" s="57"/>
      <c r="H146" s="57"/>
      <c r="I146" s="57"/>
      <c r="J146" s="57"/>
    </row>
    <row r="147" spans="1:10" ht="15" customHeight="1" x14ac:dyDescent="0.25">
      <c r="A147" s="41" t="str">
        <f>'Exit Capacity'!A147</f>
        <v>D03A</v>
      </c>
      <c r="B147" s="4" t="str">
        <f>'Exit Capacity'!B147</f>
        <v>Salida Nacional / National exit</v>
      </c>
      <c r="C147" s="47">
        <f>'Exit Capacity'!C147</f>
        <v>910.11705587003348</v>
      </c>
      <c r="D147" s="47">
        <f>'Exit Capacity'!D147</f>
        <v>929.41194601241648</v>
      </c>
      <c r="E147" s="58">
        <f>'Exit Capacity'!E147</f>
        <v>932.7278085293749</v>
      </c>
      <c r="G147" s="57"/>
      <c r="H147" s="57"/>
      <c r="I147" s="57"/>
      <c r="J147" s="57"/>
    </row>
    <row r="148" spans="1:10" ht="15" customHeight="1" x14ac:dyDescent="0.25">
      <c r="A148" s="41" t="str">
        <f>'Exit Capacity'!A148</f>
        <v>D04</v>
      </c>
      <c r="B148" s="4" t="str">
        <f>'Exit Capacity'!B148</f>
        <v>Salida Nacional / National exit</v>
      </c>
      <c r="C148" s="47">
        <f>'Exit Capacity'!C148</f>
        <v>1524.7326946811277</v>
      </c>
      <c r="D148" s="47">
        <f>'Exit Capacity'!D148</f>
        <v>1555.3505565510845</v>
      </c>
      <c r="E148" s="58">
        <f>'Exit Capacity'!E148</f>
        <v>1560.4935114021519</v>
      </c>
      <c r="G148" s="57"/>
      <c r="H148" s="57"/>
      <c r="I148" s="57"/>
      <c r="J148" s="57"/>
    </row>
    <row r="149" spans="1:10" ht="15" customHeight="1" x14ac:dyDescent="0.25">
      <c r="A149" s="41" t="str">
        <f>'Exit Capacity'!A149</f>
        <v>D06</v>
      </c>
      <c r="B149" s="4" t="str">
        <f>'Exit Capacity'!B149</f>
        <v>Salida Nacional / National exit</v>
      </c>
      <c r="C149" s="47">
        <f>'Exit Capacity'!C149</f>
        <v>486.36074318271142</v>
      </c>
      <c r="D149" s="47">
        <f>'Exit Capacity'!D149</f>
        <v>495.78279043243083</v>
      </c>
      <c r="E149" s="58">
        <f>'Exit Capacity'!E149</f>
        <v>497.34013009228801</v>
      </c>
      <c r="G149" s="57"/>
      <c r="H149" s="57"/>
      <c r="I149" s="57"/>
      <c r="J149" s="57"/>
    </row>
    <row r="150" spans="1:10" ht="15" customHeight="1" x14ac:dyDescent="0.25">
      <c r="A150" s="41" t="str">
        <f>'Exit Capacity'!A150</f>
        <v>D06A</v>
      </c>
      <c r="B150" s="4" t="str">
        <f>'Exit Capacity'!B150</f>
        <v>Salida Nacional / National exit</v>
      </c>
      <c r="C150" s="47">
        <f>'Exit Capacity'!C150</f>
        <v>118.79324950066578</v>
      </c>
      <c r="D150" s="47">
        <f>'Exit Capacity'!D150</f>
        <v>121.36767478495996</v>
      </c>
      <c r="E150" s="58">
        <f>'Exit Capacity'!E150</f>
        <v>121.81398779390142</v>
      </c>
      <c r="G150" s="57"/>
      <c r="H150" s="57"/>
      <c r="I150" s="57"/>
      <c r="J150" s="57"/>
    </row>
    <row r="151" spans="1:10" ht="15" customHeight="1" x14ac:dyDescent="0.25">
      <c r="A151" s="41" t="str">
        <f>'Exit Capacity'!A151</f>
        <v>D07</v>
      </c>
      <c r="B151" s="4" t="str">
        <f>'Exit Capacity'!B151</f>
        <v>Salida Nacional / National exit</v>
      </c>
      <c r="C151" s="47">
        <f>'Exit Capacity'!C151</f>
        <v>17203.295009160225</v>
      </c>
      <c r="D151" s="47">
        <f>'Exit Capacity'!D151</f>
        <v>17328.668967632551</v>
      </c>
      <c r="E151" s="58">
        <f>'Exit Capacity'!E151</f>
        <v>17327.030314346142</v>
      </c>
      <c r="G151" s="57"/>
      <c r="H151" s="57"/>
      <c r="I151" s="57"/>
      <c r="J151" s="57"/>
    </row>
    <row r="152" spans="1:10" ht="15" customHeight="1" x14ac:dyDescent="0.25">
      <c r="A152" s="41" t="str">
        <f>'Exit Capacity'!A152</f>
        <v>D07.14</v>
      </c>
      <c r="B152" s="4" t="str">
        <f>'Exit Capacity'!B152</f>
        <v>Salida Nacional / National exit</v>
      </c>
      <c r="C152" s="47">
        <f>'Exit Capacity'!C152</f>
        <v>1200.1426834250465</v>
      </c>
      <c r="D152" s="47">
        <f>'Exit Capacity'!D152</f>
        <v>1211.1468068629224</v>
      </c>
      <c r="E152" s="58">
        <f>'Exit Capacity'!E152</f>
        <v>1212.0332117106273</v>
      </c>
      <c r="G152" s="57"/>
      <c r="H152" s="57"/>
      <c r="I152" s="57"/>
      <c r="J152" s="57"/>
    </row>
    <row r="153" spans="1:10" ht="15" customHeight="1" x14ac:dyDescent="0.25">
      <c r="A153" s="41" t="str">
        <f>'Exit Capacity'!A153</f>
        <v>D07A</v>
      </c>
      <c r="B153" s="4" t="str">
        <f>'Exit Capacity'!B153</f>
        <v>Salida Nacional / National exit</v>
      </c>
      <c r="C153" s="47">
        <f>'Exit Capacity'!C153</f>
        <v>70.880719823697646</v>
      </c>
      <c r="D153" s="47">
        <f>'Exit Capacity'!D153</f>
        <v>70.846423615160433</v>
      </c>
      <c r="E153" s="58">
        <f>'Exit Capacity'!E153</f>
        <v>70.733587696194149</v>
      </c>
      <c r="G153" s="57"/>
      <c r="H153" s="57"/>
      <c r="I153" s="57"/>
      <c r="J153" s="57"/>
    </row>
    <row r="154" spans="1:10" ht="15" customHeight="1" x14ac:dyDescent="0.25">
      <c r="A154" s="41" t="str">
        <f>'Exit Capacity'!A154</f>
        <v>D08A</v>
      </c>
      <c r="B154" s="4" t="str">
        <f>'Exit Capacity'!B154</f>
        <v>Salida Nacional / National exit</v>
      </c>
      <c r="C154" s="47">
        <f>'Exit Capacity'!C154</f>
        <v>51.041510671545026</v>
      </c>
      <c r="D154" s="47">
        <f>'Exit Capacity'!D154</f>
        <v>51.016813824526544</v>
      </c>
      <c r="E154" s="58">
        <f>'Exit Capacity'!E154</f>
        <v>50.935560194817697</v>
      </c>
      <c r="G154" s="57"/>
      <c r="H154" s="57"/>
      <c r="I154" s="57"/>
      <c r="J154" s="57"/>
    </row>
    <row r="155" spans="1:10" ht="15" customHeight="1" x14ac:dyDescent="0.25">
      <c r="A155" s="41" t="str">
        <f>'Exit Capacity'!A155</f>
        <v>D10A</v>
      </c>
      <c r="B155" s="4" t="str">
        <f>'Exit Capacity'!B155</f>
        <v>Salida Nacional / National exit</v>
      </c>
      <c r="C155" s="47">
        <f>'Exit Capacity'!C155</f>
        <v>115.43437460704514</v>
      </c>
      <c r="D155" s="47">
        <f>'Exit Capacity'!D155</f>
        <v>115.3785207529402</v>
      </c>
      <c r="E155" s="58">
        <f>'Exit Capacity'!E155</f>
        <v>115.19475930453108</v>
      </c>
      <c r="G155" s="57"/>
      <c r="H155" s="57"/>
      <c r="I155" s="57"/>
      <c r="J155" s="57"/>
    </row>
    <row r="156" spans="1:10" ht="15" customHeight="1" x14ac:dyDescent="0.25">
      <c r="A156" s="41" t="str">
        <f>'Exit Capacity'!A156</f>
        <v>D12A</v>
      </c>
      <c r="B156" s="4" t="str">
        <f>'Exit Capacity'!B156</f>
        <v>Salida Nacional / National exit</v>
      </c>
      <c r="C156" s="47">
        <f>'Exit Capacity'!C156</f>
        <v>130.75705052063421</v>
      </c>
      <c r="D156" s="47">
        <f>'Exit Capacity'!D156</f>
        <v>132.26710769291645</v>
      </c>
      <c r="E156" s="58">
        <f>'Exit Capacity'!E156</f>
        <v>132.43880223576701</v>
      </c>
      <c r="G156" s="57"/>
      <c r="H156" s="57"/>
      <c r="I156" s="57"/>
      <c r="J156" s="57"/>
    </row>
    <row r="157" spans="1:10" ht="15" customHeight="1" x14ac:dyDescent="0.25">
      <c r="A157" s="41" t="str">
        <f>'Exit Capacity'!A157</f>
        <v>D13</v>
      </c>
      <c r="B157" s="4" t="str">
        <f>'Exit Capacity'!B157</f>
        <v>Salida Nacional / National exit</v>
      </c>
      <c r="C157" s="47">
        <f>'Exit Capacity'!C157</f>
        <v>197.50750301472641</v>
      </c>
      <c r="D157" s="47">
        <f>'Exit Capacity'!D157</f>
        <v>197.41193741482977</v>
      </c>
      <c r="E157" s="58">
        <f>'Exit Capacity'!E157</f>
        <v>197.0975227099448</v>
      </c>
      <c r="G157" s="57"/>
      <c r="H157" s="57"/>
      <c r="I157" s="57"/>
      <c r="J157" s="57"/>
    </row>
    <row r="158" spans="1:10" ht="15" customHeight="1" x14ac:dyDescent="0.25">
      <c r="A158" s="41" t="str">
        <f>'Exit Capacity'!A158</f>
        <v>D13A</v>
      </c>
      <c r="B158" s="4" t="str">
        <f>'Exit Capacity'!B158</f>
        <v>Salida Nacional / National exit</v>
      </c>
      <c r="C158" s="47">
        <f>'Exit Capacity'!C158</f>
        <v>464.98832522452619</v>
      </c>
      <c r="D158" s="47">
        <f>'Exit Capacity'!D158</f>
        <v>476.30105675604494</v>
      </c>
      <c r="E158" s="58">
        <f>'Exit Capacity'!E158</f>
        <v>478.34639125462547</v>
      </c>
      <c r="G158" s="57"/>
      <c r="H158" s="57"/>
      <c r="I158" s="57"/>
      <c r="J158" s="57"/>
    </row>
    <row r="159" spans="1:10" ht="15" customHeight="1" x14ac:dyDescent="0.25">
      <c r="A159" s="41" t="str">
        <f>'Exit Capacity'!A159</f>
        <v>D14</v>
      </c>
      <c r="B159" s="4" t="str">
        <f>'Exit Capacity'!B159</f>
        <v>Salida Nacional / National exit</v>
      </c>
      <c r="C159" s="47">
        <f>'Exit Capacity'!C159</f>
        <v>42.526405073585536</v>
      </c>
      <c r="D159" s="47">
        <f>'Exit Capacity'!D159</f>
        <v>42.505828329156735</v>
      </c>
      <c r="E159" s="58">
        <f>'Exit Capacity'!E159</f>
        <v>42.438130004298493</v>
      </c>
      <c r="G159" s="57"/>
      <c r="H159" s="57"/>
      <c r="I159" s="57"/>
      <c r="J159" s="57"/>
    </row>
    <row r="160" spans="1:10" ht="15" customHeight="1" x14ac:dyDescent="0.25">
      <c r="A160" s="41" t="str">
        <f>'Exit Capacity'!A160</f>
        <v>D15</v>
      </c>
      <c r="B160" s="4" t="str">
        <f>'Exit Capacity'!B160</f>
        <v>Salida Nacional / National exit</v>
      </c>
      <c r="C160" s="47">
        <f>'Exit Capacity'!C160</f>
        <v>119.88842280146926</v>
      </c>
      <c r="D160" s="47">
        <f>'Exit Capacity'!D160</f>
        <v>119.830413820186</v>
      </c>
      <c r="E160" s="58">
        <f>'Exit Capacity'!E160</f>
        <v>119.63956191583358</v>
      </c>
      <c r="G160" s="57"/>
      <c r="H160" s="57"/>
      <c r="I160" s="57"/>
      <c r="J160" s="57"/>
    </row>
    <row r="161" spans="1:10" ht="15" customHeight="1" x14ac:dyDescent="0.25">
      <c r="A161" s="41" t="str">
        <f>'Exit Capacity'!A161</f>
        <v>D16</v>
      </c>
      <c r="B161" s="4" t="str">
        <f>'Exit Capacity'!B161</f>
        <v>Salida Nacional / National exit</v>
      </c>
      <c r="C161" s="47">
        <f>'Exit Capacity'!C161</f>
        <v>4899.1586893369185</v>
      </c>
      <c r="D161" s="47">
        <f>'Exit Capacity'!D161</f>
        <v>4956.0070787197092</v>
      </c>
      <c r="E161" s="58">
        <f>'Exit Capacity'!E161</f>
        <v>4948.2261363534626</v>
      </c>
      <c r="G161" s="57"/>
      <c r="H161" s="57"/>
      <c r="I161" s="57"/>
      <c r="J161" s="57"/>
    </row>
    <row r="162" spans="1:10" ht="15" customHeight="1" x14ac:dyDescent="0.25">
      <c r="A162" s="41" t="str">
        <f>'Exit Capacity'!A162</f>
        <v>D16.01</v>
      </c>
      <c r="B162" s="4" t="str">
        <f>'Exit Capacity'!B162</f>
        <v>Salida Nacional / National exit</v>
      </c>
      <c r="C162" s="47">
        <f>'Exit Capacity'!C162</f>
        <v>4466.6832954470974</v>
      </c>
      <c r="D162" s="47">
        <f>'Exit Capacity'!D162</f>
        <v>4465.067682432461</v>
      </c>
      <c r="E162" s="58">
        <f>'Exit Capacity'!E162</f>
        <v>4458.0888435920051</v>
      </c>
      <c r="G162" s="57"/>
      <c r="H162" s="57"/>
      <c r="I162" s="57"/>
      <c r="J162" s="57"/>
    </row>
    <row r="163" spans="1:10" ht="15" customHeight="1" x14ac:dyDescent="0.25">
      <c r="A163" s="41" t="str">
        <f>'Exit Capacity'!A163</f>
        <v>E01</v>
      </c>
      <c r="B163" s="4" t="str">
        <f>'Exit Capacity'!B163</f>
        <v>Salida Nacional / National exit</v>
      </c>
      <c r="C163" s="47">
        <f>'Exit Capacity'!C163</f>
        <v>926.99647429786148</v>
      </c>
      <c r="D163" s="47">
        <f>'Exit Capacity'!D163</f>
        <v>936.56160194900576</v>
      </c>
      <c r="E163" s="58">
        <f>'Exit Capacity'!E163</f>
        <v>937.50350612053865</v>
      </c>
      <c r="G163" s="57"/>
      <c r="H163" s="57"/>
      <c r="I163" s="57"/>
      <c r="J163" s="57"/>
    </row>
    <row r="164" spans="1:10" ht="15" customHeight="1" x14ac:dyDescent="0.25">
      <c r="A164" s="41" t="str">
        <f>'Exit Capacity'!A164</f>
        <v>E02</v>
      </c>
      <c r="B164" s="4" t="str">
        <f>'Exit Capacity'!B164</f>
        <v>Salida Nacional / National exit</v>
      </c>
      <c r="C164" s="47">
        <f>'Exit Capacity'!C164</f>
        <v>4231.1992204165981</v>
      </c>
      <c r="D164" s="47">
        <f>'Exit Capacity'!D164</f>
        <v>4299.6173856311252</v>
      </c>
      <c r="E164" s="58">
        <f>'Exit Capacity'!E164</f>
        <v>4309.8941851086875</v>
      </c>
      <c r="G164" s="57"/>
      <c r="H164" s="57"/>
      <c r="I164" s="57"/>
      <c r="J164" s="57"/>
    </row>
    <row r="165" spans="1:10" ht="15" customHeight="1" x14ac:dyDescent="0.25">
      <c r="A165" s="41" t="str">
        <f>'Exit Capacity'!A165</f>
        <v>E15</v>
      </c>
      <c r="B165" s="4" t="str">
        <f>'Exit Capacity'!B165</f>
        <v>Salida Nacional / National exit</v>
      </c>
      <c r="C165" s="47">
        <f>'Exit Capacity'!C165</f>
        <v>4338.4851120323365</v>
      </c>
      <c r="D165" s="47">
        <f>'Exit Capacity'!D165</f>
        <v>4447.5097749526676</v>
      </c>
      <c r="E165" s="58">
        <f>'Exit Capacity'!E165</f>
        <v>4467.4319570344642</v>
      </c>
      <c r="G165" s="57"/>
      <c r="H165" s="57"/>
      <c r="I165" s="57"/>
      <c r="J165" s="57"/>
    </row>
    <row r="166" spans="1:10" ht="15" customHeight="1" x14ac:dyDescent="0.25">
      <c r="A166" s="41" t="str">
        <f>'Exit Capacity'!A166</f>
        <v>EG01</v>
      </c>
      <c r="B166" s="4" t="str">
        <f>'Exit Capacity'!B166</f>
        <v>Salida Nacional / National exit</v>
      </c>
      <c r="C166" s="47">
        <f>'Exit Capacity'!C166</f>
        <v>10104.468654059605</v>
      </c>
      <c r="D166" s="47">
        <f>'Exit Capacity'!D166</f>
        <v>10190.070330694456</v>
      </c>
      <c r="E166" s="58">
        <f>'Exit Capacity'!E166</f>
        <v>10195.832122063301</v>
      </c>
      <c r="G166" s="57"/>
      <c r="H166" s="57"/>
      <c r="I166" s="57"/>
      <c r="J166" s="57"/>
    </row>
    <row r="167" spans="1:10" ht="15" customHeight="1" x14ac:dyDescent="0.25">
      <c r="A167" s="41" t="str">
        <f>'Exit Capacity'!A167</f>
        <v>F00</v>
      </c>
      <c r="B167" s="4" t="str">
        <f>'Exit Capacity'!B167</f>
        <v>Salida Nacional / National exit</v>
      </c>
      <c r="C167" s="47">
        <f>'Exit Capacity'!C167</f>
        <v>26506.73675446109</v>
      </c>
      <c r="D167" s="47">
        <f>'Exit Capacity'!D167</f>
        <v>22504.591647252288</v>
      </c>
      <c r="E167" s="58">
        <f>'Exit Capacity'!E167</f>
        <v>18362.733370225993</v>
      </c>
      <c r="G167" s="57"/>
      <c r="H167" s="57"/>
      <c r="I167" s="57"/>
      <c r="J167" s="57"/>
    </row>
    <row r="168" spans="1:10" ht="15" customHeight="1" x14ac:dyDescent="0.25">
      <c r="A168" s="41" t="str">
        <f>'Exit Capacity'!A168</f>
        <v>F02</v>
      </c>
      <c r="B168" s="4" t="str">
        <f>'Exit Capacity'!B168</f>
        <v>Salida Nacional / National exit</v>
      </c>
      <c r="C168" s="47">
        <f>'Exit Capacity'!C168</f>
        <v>30365.705224188798</v>
      </c>
      <c r="D168" s="47">
        <f>'Exit Capacity'!D168</f>
        <v>30439.563033849925</v>
      </c>
      <c r="E168" s="58">
        <f>'Exit Capacity'!E168</f>
        <v>30385.778890509071</v>
      </c>
      <c r="G168" s="57"/>
      <c r="H168" s="57"/>
      <c r="I168" s="57"/>
      <c r="J168" s="57"/>
    </row>
    <row r="169" spans="1:10" ht="15" customHeight="1" x14ac:dyDescent="0.25">
      <c r="A169" s="41" t="str">
        <f>'Exit Capacity'!A169</f>
        <v>F06.2</v>
      </c>
      <c r="B169" s="4" t="str">
        <f>'Exit Capacity'!B169</f>
        <v>Salida Nacional / National exit</v>
      </c>
      <c r="C169" s="47">
        <f>'Exit Capacity'!C169</f>
        <v>394.20025997985738</v>
      </c>
      <c r="D169" s="47">
        <f>'Exit Capacity'!D169</f>
        <v>399.69387895339457</v>
      </c>
      <c r="E169" s="58">
        <f>'Exit Capacity'!E169</f>
        <v>400.43872238545561</v>
      </c>
      <c r="G169" s="57"/>
      <c r="H169" s="57"/>
      <c r="I169" s="57"/>
      <c r="J169" s="57"/>
    </row>
    <row r="170" spans="1:10" ht="15" customHeight="1" x14ac:dyDescent="0.25">
      <c r="A170" s="41" t="str">
        <f>'Exit Capacity'!A170</f>
        <v>F07</v>
      </c>
      <c r="B170" s="4" t="str">
        <f>'Exit Capacity'!B170</f>
        <v>Salida Nacional / National exit</v>
      </c>
      <c r="C170" s="47">
        <f>'Exit Capacity'!C170</f>
        <v>9092.8497433292487</v>
      </c>
      <c r="D170" s="47">
        <f>'Exit Capacity'!D170</f>
        <v>9219.5687157521206</v>
      </c>
      <c r="E170" s="58">
        <f>'Exit Capacity'!E170</f>
        <v>9236.7497024170771</v>
      </c>
      <c r="G170" s="57"/>
      <c r="H170" s="57"/>
      <c r="I170" s="57"/>
      <c r="J170" s="57"/>
    </row>
    <row r="171" spans="1:10" ht="15" customHeight="1" x14ac:dyDescent="0.25">
      <c r="A171" s="41" t="str">
        <f>'Exit Capacity'!A171</f>
        <v>F07.01</v>
      </c>
      <c r="B171" s="4" t="str">
        <f>'Exit Capacity'!B171</f>
        <v>Salida Nacional / National exit</v>
      </c>
      <c r="C171" s="47">
        <f>'Exit Capacity'!C171</f>
        <v>65.236828945013201</v>
      </c>
      <c r="D171" s="47">
        <f>'Exit Capacity'!D171</f>
        <v>66.282458589754938</v>
      </c>
      <c r="E171" s="58">
        <f>'Exit Capacity'!E171</f>
        <v>66.438674781230176</v>
      </c>
      <c r="G171" s="57"/>
      <c r="H171" s="57"/>
      <c r="I171" s="57"/>
      <c r="J171" s="57"/>
    </row>
    <row r="172" spans="1:10" ht="15" customHeight="1" x14ac:dyDescent="0.25">
      <c r="A172" s="41" t="str">
        <f>'Exit Capacity'!A172</f>
        <v>F07.04</v>
      </c>
      <c r="B172" s="4" t="str">
        <f>'Exit Capacity'!B172</f>
        <v>Salida Nacional / National exit</v>
      </c>
      <c r="C172" s="47">
        <f>'Exit Capacity'!C172</f>
        <v>17.603357037094824</v>
      </c>
      <c r="D172" s="47">
        <f>'Exit Capacity'!D172</f>
        <v>17.594839510672958</v>
      </c>
      <c r="E172" s="58">
        <f>'Exit Capacity'!E172</f>
        <v>17.566816502820995</v>
      </c>
      <c r="G172" s="57"/>
      <c r="H172" s="57"/>
      <c r="I172" s="57"/>
      <c r="J172" s="57"/>
    </row>
    <row r="173" spans="1:10" ht="15" customHeight="1" x14ac:dyDescent="0.25">
      <c r="A173" s="41" t="str">
        <f>'Exit Capacity'!A173</f>
        <v>F09</v>
      </c>
      <c r="B173" s="4" t="str">
        <f>'Exit Capacity'!B173</f>
        <v>Salida Nacional / National exit</v>
      </c>
      <c r="C173" s="47">
        <f>'Exit Capacity'!C173</f>
        <v>10.570453168168033</v>
      </c>
      <c r="D173" s="47">
        <f>'Exit Capacity'!D173</f>
        <v>10.565338569062803</v>
      </c>
      <c r="E173" s="58">
        <f>'Exit Capacity'!E173</f>
        <v>10.548511330286349</v>
      </c>
      <c r="G173" s="57"/>
      <c r="H173" s="57"/>
      <c r="I173" s="57"/>
      <c r="J173" s="57"/>
    </row>
    <row r="174" spans="1:10" ht="15" customHeight="1" x14ac:dyDescent="0.25">
      <c r="A174" s="41" t="str">
        <f>'Exit Capacity'!A174</f>
        <v>F11</v>
      </c>
      <c r="B174" s="4" t="str">
        <f>'Exit Capacity'!B174</f>
        <v>Salida Nacional / National exit</v>
      </c>
      <c r="C174" s="47">
        <f>'Exit Capacity'!C174</f>
        <v>156.69564018210681</v>
      </c>
      <c r="D174" s="47">
        <f>'Exit Capacity'!D174</f>
        <v>160.34008646615845</v>
      </c>
      <c r="E174" s="58">
        <f>'Exit Capacity'!E174</f>
        <v>160.58566134229318</v>
      </c>
      <c r="G174" s="57"/>
      <c r="H174" s="57"/>
      <c r="I174" s="57"/>
      <c r="J174" s="57"/>
    </row>
    <row r="175" spans="1:10" ht="15" customHeight="1" x14ac:dyDescent="0.25">
      <c r="A175" s="41" t="str">
        <f>'Exit Capacity'!A175</f>
        <v>F13</v>
      </c>
      <c r="B175" s="4" t="str">
        <f>'Exit Capacity'!B175</f>
        <v>Salida Nacional / National exit</v>
      </c>
      <c r="C175" s="47">
        <f>'Exit Capacity'!C175</f>
        <v>1510.1710218541671</v>
      </c>
      <c r="D175" s="47">
        <f>'Exit Capacity'!D175</f>
        <v>1525.4550839628762</v>
      </c>
      <c r="E175" s="58">
        <f>'Exit Capacity'!E175</f>
        <v>1526.9174745830669</v>
      </c>
      <c r="G175" s="57"/>
      <c r="H175" s="57"/>
      <c r="I175" s="57"/>
      <c r="J175" s="57"/>
    </row>
    <row r="176" spans="1:10" ht="15" customHeight="1" x14ac:dyDescent="0.25">
      <c r="A176" s="41" t="str">
        <f>'Exit Capacity'!A176</f>
        <v>F14</v>
      </c>
      <c r="B176" s="4" t="str">
        <f>'Exit Capacity'!B176</f>
        <v>Salida Nacional / National exit</v>
      </c>
      <c r="C176" s="47">
        <f>'Exit Capacity'!C176</f>
        <v>580.54838068330218</v>
      </c>
      <c r="D176" s="47">
        <f>'Exit Capacity'!D176</f>
        <v>586.42396522244917</v>
      </c>
      <c r="E176" s="58">
        <f>'Exit Capacity'!E176</f>
        <v>586.98614559420321</v>
      </c>
      <c r="G176" s="57"/>
      <c r="H176" s="57"/>
      <c r="I176" s="57"/>
      <c r="J176" s="57"/>
    </row>
    <row r="177" spans="1:10" ht="15" customHeight="1" x14ac:dyDescent="0.25">
      <c r="A177" s="41" t="str">
        <f>'Exit Capacity'!A177</f>
        <v>F19</v>
      </c>
      <c r="B177" s="4" t="str">
        <f>'Exit Capacity'!B177</f>
        <v>Salida Nacional / National exit</v>
      </c>
      <c r="C177" s="47">
        <f>'Exit Capacity'!C177</f>
        <v>16588.794805174399</v>
      </c>
      <c r="D177" s="47">
        <f>'Exit Capacity'!D177</f>
        <v>16628.802332577863</v>
      </c>
      <c r="E177" s="58">
        <f>'Exit Capacity'!E177</f>
        <v>16600.006704920961</v>
      </c>
      <c r="G177" s="57"/>
      <c r="H177" s="57"/>
      <c r="I177" s="57"/>
      <c r="J177" s="57"/>
    </row>
    <row r="178" spans="1:10" ht="15" customHeight="1" x14ac:dyDescent="0.25">
      <c r="A178" s="41" t="str">
        <f>'Exit Capacity'!A178</f>
        <v>F21</v>
      </c>
      <c r="B178" s="4" t="str">
        <f>'Exit Capacity'!B178</f>
        <v>Salida Nacional / National exit</v>
      </c>
      <c r="C178" s="47">
        <f>'Exit Capacity'!C178</f>
        <v>2896.9156843268293</v>
      </c>
      <c r="D178" s="47">
        <f>'Exit Capacity'!D178</f>
        <v>2916.2867337996386</v>
      </c>
      <c r="E178" s="58">
        <f>'Exit Capacity'!E178</f>
        <v>2916.6902673479776</v>
      </c>
      <c r="G178" s="57"/>
      <c r="H178" s="57"/>
      <c r="I178" s="57"/>
      <c r="J178" s="57"/>
    </row>
    <row r="179" spans="1:10" ht="15" customHeight="1" x14ac:dyDescent="0.25">
      <c r="A179" s="41" t="str">
        <f>'Exit Capacity'!A179</f>
        <v>F23</v>
      </c>
      <c r="B179" s="4" t="str">
        <f>'Exit Capacity'!B179</f>
        <v>Salida Nacional / National exit</v>
      </c>
      <c r="C179" s="47">
        <f>'Exit Capacity'!C179</f>
        <v>294.0107782218663</v>
      </c>
      <c r="D179" s="47">
        <f>'Exit Capacity'!D179</f>
        <v>301.05778636071705</v>
      </c>
      <c r="E179" s="58">
        <f>'Exit Capacity'!E179</f>
        <v>302.32545399950959</v>
      </c>
      <c r="G179" s="57"/>
      <c r="H179" s="57"/>
      <c r="I179" s="57"/>
      <c r="J179" s="57"/>
    </row>
    <row r="180" spans="1:10" ht="15" customHeight="1" x14ac:dyDescent="0.25">
      <c r="A180" s="41" t="str">
        <f>'Exit Capacity'!A180</f>
        <v>F25</v>
      </c>
      <c r="B180" s="4" t="str">
        <f>'Exit Capacity'!B180</f>
        <v>Salida Nacional / National exit</v>
      </c>
      <c r="C180" s="47">
        <f>'Exit Capacity'!C180</f>
        <v>2349.3252537779863</v>
      </c>
      <c r="D180" s="47">
        <f>'Exit Capacity'!D180</f>
        <v>2404.6110703037857</v>
      </c>
      <c r="E180" s="58">
        <f>'Exit Capacity'!E180</f>
        <v>2414.4932650520677</v>
      </c>
      <c r="G180" s="57"/>
      <c r="H180" s="57"/>
      <c r="I180" s="57"/>
      <c r="J180" s="57"/>
    </row>
    <row r="181" spans="1:10" ht="15" customHeight="1" x14ac:dyDescent="0.25">
      <c r="A181" s="41" t="str">
        <f>'Exit Capacity'!A181</f>
        <v>F26</v>
      </c>
      <c r="B181" s="4" t="str">
        <f>'Exit Capacity'!B181</f>
        <v>Salida Nacional / National exit</v>
      </c>
      <c r="C181" s="47">
        <f>'Exit Capacity'!C181</f>
        <v>20308.91461424734</v>
      </c>
      <c r="D181" s="47">
        <f>'Exit Capacity'!D181</f>
        <v>18380.628542209648</v>
      </c>
      <c r="E181" s="58">
        <f>'Exit Capacity'!E181</f>
        <v>16346.774750037317</v>
      </c>
      <c r="G181" s="57"/>
      <c r="H181" s="57"/>
      <c r="I181" s="57"/>
      <c r="J181" s="57"/>
    </row>
    <row r="182" spans="1:10" ht="15" customHeight="1" x14ac:dyDescent="0.25">
      <c r="A182" s="41" t="str">
        <f>'Exit Capacity'!A182</f>
        <v>F26.02</v>
      </c>
      <c r="B182" s="4" t="str">
        <f>'Exit Capacity'!B182</f>
        <v>Salida Nacional / National exit</v>
      </c>
      <c r="C182" s="47">
        <f>'Exit Capacity'!C182</f>
        <v>891.70861331584115</v>
      </c>
      <c r="D182" s="47">
        <f>'Exit Capacity'!D182</f>
        <v>897.64497373334552</v>
      </c>
      <c r="E182" s="58">
        <f>'Exit Capacity'!E182</f>
        <v>897.76283643242778</v>
      </c>
      <c r="G182" s="57"/>
      <c r="H182" s="57"/>
      <c r="I182" s="57"/>
      <c r="J182" s="57"/>
    </row>
    <row r="183" spans="1:10" ht="15" customHeight="1" x14ac:dyDescent="0.25">
      <c r="A183" s="41" t="str">
        <f>'Exit Capacity'!A183</f>
        <v>F26A</v>
      </c>
      <c r="B183" s="4" t="str">
        <f>'Exit Capacity'!B183</f>
        <v>Salida Nacional / National exit</v>
      </c>
      <c r="C183" s="47">
        <f>'Exit Capacity'!C183</f>
        <v>3186.598997411556</v>
      </c>
      <c r="D183" s="47">
        <f>'Exit Capacity'!D183</f>
        <v>3249.1391471711813</v>
      </c>
      <c r="E183" s="58">
        <f>'Exit Capacity'!E183</f>
        <v>3259.5376997963626</v>
      </c>
      <c r="G183" s="57"/>
      <c r="H183" s="57"/>
      <c r="I183" s="57"/>
      <c r="J183" s="57"/>
    </row>
    <row r="184" spans="1:10" ht="15" customHeight="1" x14ac:dyDescent="0.25">
      <c r="A184" s="41" t="str">
        <f>'Exit Capacity'!A184</f>
        <v>F27</v>
      </c>
      <c r="B184" s="4" t="str">
        <f>'Exit Capacity'!B184</f>
        <v>Salida Nacional / National exit</v>
      </c>
      <c r="C184" s="47">
        <f>'Exit Capacity'!C184</f>
        <v>284.5100075625889</v>
      </c>
      <c r="D184" s="47">
        <f>'Exit Capacity'!D184</f>
        <v>290.09379720651015</v>
      </c>
      <c r="E184" s="58">
        <f>'Exit Capacity'!E184</f>
        <v>291.02221408244384</v>
      </c>
      <c r="G184" s="57"/>
      <c r="H184" s="57"/>
      <c r="I184" s="57"/>
      <c r="J184" s="57"/>
    </row>
    <row r="185" spans="1:10" ht="15" customHeight="1" x14ac:dyDescent="0.25">
      <c r="A185" s="41" t="str">
        <f>'Exit Capacity'!A185</f>
        <v>F28</v>
      </c>
      <c r="B185" s="4" t="str">
        <f>'Exit Capacity'!B185</f>
        <v>Salida Nacional / National exit</v>
      </c>
      <c r="C185" s="47">
        <f>'Exit Capacity'!C185</f>
        <v>11221.993884371062</v>
      </c>
      <c r="D185" s="47">
        <f>'Exit Capacity'!D185</f>
        <v>11244.525916178518</v>
      </c>
      <c r="E185" s="58">
        <f>'Exit Capacity'!E185</f>
        <v>11230.985800805136</v>
      </c>
      <c r="G185" s="57"/>
      <c r="H185" s="57"/>
      <c r="I185" s="57"/>
      <c r="J185" s="57"/>
    </row>
    <row r="186" spans="1:10" ht="15" customHeight="1" x14ac:dyDescent="0.25">
      <c r="A186" s="41" t="str">
        <f>'Exit Capacity'!A186</f>
        <v>G03</v>
      </c>
      <c r="B186" s="4" t="str">
        <f>'Exit Capacity'!B186</f>
        <v>Salida Nacional / National exit</v>
      </c>
      <c r="C186" s="47">
        <f>'Exit Capacity'!C186</f>
        <v>6105.8949695657457</v>
      </c>
      <c r="D186" s="47">
        <f>'Exit Capacity'!D186</f>
        <v>6160.0827126573968</v>
      </c>
      <c r="E186" s="58">
        <f>'Exit Capacity'!E186</f>
        <v>6164.1585030905126</v>
      </c>
      <c r="G186" s="57"/>
      <c r="H186" s="57"/>
      <c r="I186" s="57"/>
      <c r="J186" s="57"/>
    </row>
    <row r="187" spans="1:10" ht="15" customHeight="1" x14ac:dyDescent="0.25">
      <c r="A187" s="41" t="str">
        <f>'Exit Capacity'!A187</f>
        <v>G04E.C.</v>
      </c>
      <c r="B187" s="4" t="str">
        <f>'Exit Capacity'!B187</f>
        <v>Salida Nacional / National exit</v>
      </c>
      <c r="C187" s="47">
        <f>'Exit Capacity'!C187</f>
        <v>0.16784205180778333</v>
      </c>
      <c r="D187" s="47">
        <f>'Exit Capacity'!D187</f>
        <v>0.17205986577963497</v>
      </c>
      <c r="E187" s="58">
        <f>'Exit Capacity'!E187</f>
        <v>0.17283059100531878</v>
      </c>
      <c r="G187" s="57"/>
      <c r="H187" s="57"/>
      <c r="I187" s="57"/>
      <c r="J187" s="57"/>
    </row>
    <row r="188" spans="1:10" ht="15" customHeight="1" x14ac:dyDescent="0.25">
      <c r="A188" s="41" t="str">
        <f>'Exit Capacity'!A188</f>
        <v>G07</v>
      </c>
      <c r="B188" s="4" t="str">
        <f>'Exit Capacity'!B188</f>
        <v>Salida Nacional / National exit</v>
      </c>
      <c r="C188" s="47">
        <f>'Exit Capacity'!C188</f>
        <v>4546.349854215342</v>
      </c>
      <c r="D188" s="47">
        <f>'Exit Capacity'!D188</f>
        <v>4585.3404633720947</v>
      </c>
      <c r="E188" s="58">
        <f>'Exit Capacity'!E188</f>
        <v>4588.0476817451918</v>
      </c>
      <c r="G188" s="57"/>
      <c r="H188" s="57"/>
      <c r="I188" s="57"/>
      <c r="J188" s="57"/>
    </row>
    <row r="189" spans="1:10" ht="15" customHeight="1" x14ac:dyDescent="0.25">
      <c r="A189" s="41" t="str">
        <f>'Exit Capacity'!A189</f>
        <v>H1</v>
      </c>
      <c r="B189" s="4" t="str">
        <f>'Exit Capacity'!B189</f>
        <v>Salida Nacional / National exit</v>
      </c>
      <c r="C189" s="47">
        <f>'Exit Capacity'!C189</f>
        <v>623.26423986503789</v>
      </c>
      <c r="D189" s="47">
        <f>'Exit Capacity'!D189</f>
        <v>638.77662151700247</v>
      </c>
      <c r="E189" s="58">
        <f>'Exit Capacity'!E189</f>
        <v>641.6024068952313</v>
      </c>
      <c r="G189" s="57"/>
      <c r="H189" s="57"/>
      <c r="I189" s="57"/>
      <c r="J189" s="57"/>
    </row>
    <row r="190" spans="1:10" ht="15" customHeight="1" x14ac:dyDescent="0.25">
      <c r="A190" s="41" t="str">
        <f>'Exit Capacity'!A190</f>
        <v>H72.1</v>
      </c>
      <c r="B190" s="4" t="str">
        <f>'Exit Capacity'!B190</f>
        <v>Salida Nacional / National exit</v>
      </c>
      <c r="C190" s="47">
        <f>'Exit Capacity'!C190</f>
        <v>1979.5749053937743</v>
      </c>
      <c r="D190" s="47">
        <f>'Exit Capacity'!D190</f>
        <v>2015.8039481487883</v>
      </c>
      <c r="E190" s="58">
        <f>'Exit Capacity'!E190</f>
        <v>2021.6306768205091</v>
      </c>
      <c r="G190" s="57"/>
      <c r="H190" s="57"/>
      <c r="I190" s="57"/>
      <c r="J190" s="57"/>
    </row>
    <row r="191" spans="1:10" ht="15" customHeight="1" x14ac:dyDescent="0.25">
      <c r="A191" s="41" t="str">
        <f>'Exit Capacity'!A191</f>
        <v>I001</v>
      </c>
      <c r="B191" s="4" t="str">
        <f>'Exit Capacity'!B191</f>
        <v>Salida Nacional / National exit</v>
      </c>
      <c r="C191" s="47">
        <f>'Exit Capacity'!C191</f>
        <v>2606.701562973431</v>
      </c>
      <c r="D191" s="47">
        <f>'Exit Capacity'!D191</f>
        <v>2636.9489574452973</v>
      </c>
      <c r="E191" s="58">
        <f>'Exit Capacity'!E191</f>
        <v>2632.8089415948925</v>
      </c>
      <c r="G191" s="57"/>
      <c r="H191" s="57"/>
      <c r="I191" s="57"/>
      <c r="J191" s="57"/>
    </row>
    <row r="192" spans="1:10" ht="15" customHeight="1" x14ac:dyDescent="0.25">
      <c r="A192" s="41" t="str">
        <f>'Exit Capacity'!A192</f>
        <v>I003</v>
      </c>
      <c r="B192" s="4" t="str">
        <f>'Exit Capacity'!B192</f>
        <v>Salida Nacional / National exit</v>
      </c>
      <c r="C192" s="47">
        <f>'Exit Capacity'!C192</f>
        <v>56.927743247713835</v>
      </c>
      <c r="D192" s="47">
        <f>'Exit Capacity'!D192</f>
        <v>57.566425389829448</v>
      </c>
      <c r="E192" s="58">
        <f>'Exit Capacity'!E192</f>
        <v>57.636648806657618</v>
      </c>
      <c r="G192" s="57"/>
      <c r="H192" s="57"/>
      <c r="I192" s="57"/>
      <c r="J192" s="57"/>
    </row>
    <row r="193" spans="1:10" ht="15" customHeight="1" x14ac:dyDescent="0.25">
      <c r="A193" s="41" t="str">
        <f>'Exit Capacity'!A193</f>
        <v>I005</v>
      </c>
      <c r="B193" s="4" t="str">
        <f>'Exit Capacity'!B193</f>
        <v>Salida Nacional / National exit</v>
      </c>
      <c r="C193" s="47">
        <f>'Exit Capacity'!C193</f>
        <v>60.301451634551064</v>
      </c>
      <c r="D193" s="47">
        <f>'Exit Capacity'!D193</f>
        <v>60.272274290338146</v>
      </c>
      <c r="E193" s="58">
        <f>'Exit Capacity'!E193</f>
        <v>60.176279642892268</v>
      </c>
      <c r="G193" s="57"/>
      <c r="H193" s="57"/>
      <c r="I193" s="57"/>
      <c r="J193" s="57"/>
    </row>
    <row r="194" spans="1:10" ht="15" customHeight="1" x14ac:dyDescent="0.25">
      <c r="A194" s="41" t="str">
        <f>'Exit Capacity'!A194</f>
        <v>I006</v>
      </c>
      <c r="B194" s="4" t="str">
        <f>'Exit Capacity'!B194</f>
        <v>Salida Nacional / National exit</v>
      </c>
      <c r="C194" s="47">
        <f>'Exit Capacity'!C194</f>
        <v>476.71693971850459</v>
      </c>
      <c r="D194" s="47">
        <f>'Exit Capacity'!D194</f>
        <v>487.57948542858981</v>
      </c>
      <c r="E194" s="58">
        <f>'Exit Capacity'!E194</f>
        <v>489.49883060619402</v>
      </c>
      <c r="G194" s="57"/>
      <c r="H194" s="57"/>
      <c r="I194" s="57"/>
      <c r="J194" s="57"/>
    </row>
    <row r="195" spans="1:10" ht="15" customHeight="1" x14ac:dyDescent="0.25">
      <c r="A195" s="41" t="str">
        <f>'Exit Capacity'!A195</f>
        <v>I007</v>
      </c>
      <c r="B195" s="4" t="str">
        <f>'Exit Capacity'!B195</f>
        <v>Salida Nacional / National exit</v>
      </c>
      <c r="C195" s="47">
        <f>'Exit Capacity'!C195</f>
        <v>21.287204727908367</v>
      </c>
      <c r="D195" s="47">
        <f>'Exit Capacity'!D195</f>
        <v>21.276904742040017</v>
      </c>
      <c r="E195" s="58">
        <f>'Exit Capacity'!E195</f>
        <v>21.243017370217729</v>
      </c>
      <c r="G195" s="57"/>
      <c r="H195" s="57"/>
      <c r="I195" s="57"/>
      <c r="J195" s="57"/>
    </row>
    <row r="196" spans="1:10" ht="15" customHeight="1" x14ac:dyDescent="0.25">
      <c r="A196" s="41" t="str">
        <f>'Exit Capacity'!A196</f>
        <v>I008X</v>
      </c>
      <c r="B196" s="4" t="str">
        <f>'Exit Capacity'!B196</f>
        <v>Salida Nacional / National exit</v>
      </c>
      <c r="C196" s="47">
        <f>'Exit Capacity'!C196</f>
        <v>11097.736808673857</v>
      </c>
      <c r="D196" s="47">
        <f>'Exit Capacity'!D196</f>
        <v>11124.721317714822</v>
      </c>
      <c r="E196" s="58">
        <f>'Exit Capacity'!E196</f>
        <v>11105.382440814839</v>
      </c>
      <c r="G196" s="57"/>
      <c r="H196" s="57"/>
      <c r="I196" s="57"/>
      <c r="J196" s="57"/>
    </row>
    <row r="197" spans="1:10" ht="15" customHeight="1" x14ac:dyDescent="0.25">
      <c r="A197" s="41" t="str">
        <f>'Exit Capacity'!A197</f>
        <v>I012</v>
      </c>
      <c r="B197" s="4" t="str">
        <f>'Exit Capacity'!B197</f>
        <v>Salida Nacional / National exit</v>
      </c>
      <c r="C197" s="47">
        <f>'Exit Capacity'!C197</f>
        <v>3698.451858600507</v>
      </c>
      <c r="D197" s="47">
        <f>'Exit Capacity'!D197</f>
        <v>3746.9112957709285</v>
      </c>
      <c r="E197" s="58">
        <f>'Exit Capacity'!E197</f>
        <v>3753.155306100999</v>
      </c>
      <c r="G197" s="57"/>
      <c r="H197" s="57"/>
      <c r="I197" s="57"/>
      <c r="J197" s="57"/>
    </row>
    <row r="198" spans="1:10" ht="15" customHeight="1" x14ac:dyDescent="0.25">
      <c r="A198" s="41" t="str">
        <f>'Exit Capacity'!A198</f>
        <v>I014</v>
      </c>
      <c r="B198" s="4" t="str">
        <f>'Exit Capacity'!B198</f>
        <v>Salida Nacional / National exit</v>
      </c>
      <c r="C198" s="47">
        <f>'Exit Capacity'!C198</f>
        <v>1797.0794491677598</v>
      </c>
      <c r="D198" s="47">
        <f>'Exit Capacity'!D198</f>
        <v>1820.3506202428903</v>
      </c>
      <c r="E198" s="58">
        <f>'Exit Capacity'!E198</f>
        <v>1823.3181239792484</v>
      </c>
      <c r="G198" s="57"/>
      <c r="H198" s="57"/>
      <c r="I198" s="57"/>
      <c r="J198" s="57"/>
    </row>
    <row r="199" spans="1:10" ht="15" customHeight="1" x14ac:dyDescent="0.25">
      <c r="A199" s="41" t="str">
        <f>'Exit Capacity'!A199</f>
        <v>I015ERM</v>
      </c>
      <c r="B199" s="4" t="str">
        <f>'Exit Capacity'!B199</f>
        <v>Salida Nacional / National exit</v>
      </c>
      <c r="C199" s="47">
        <f>'Exit Capacity'!C199</f>
        <v>119.33186224726806</v>
      </c>
      <c r="D199" s="47">
        <f>'Exit Capacity'!D199</f>
        <v>119.82445746853719</v>
      </c>
      <c r="E199" s="58">
        <f>'Exit Capacity'!E199</f>
        <v>119.76735908872884</v>
      </c>
      <c r="G199" s="57"/>
      <c r="H199" s="57"/>
      <c r="I199" s="57"/>
      <c r="J199" s="57"/>
    </row>
    <row r="200" spans="1:10" ht="15" customHeight="1" x14ac:dyDescent="0.25">
      <c r="A200" s="41" t="str">
        <f>'Exit Capacity'!A200</f>
        <v>I016</v>
      </c>
      <c r="B200" s="4" t="str">
        <f>'Exit Capacity'!B200</f>
        <v>Salida Nacional / National exit</v>
      </c>
      <c r="C200" s="47">
        <f>'Exit Capacity'!C200</f>
        <v>6049.3023336330634</v>
      </c>
      <c r="D200" s="47">
        <f>'Exit Capacity'!D200</f>
        <v>6218.3509288566074</v>
      </c>
      <c r="E200" s="58">
        <f>'Exit Capacity'!E200</f>
        <v>6237.3708535951973</v>
      </c>
      <c r="G200" s="57"/>
      <c r="H200" s="57"/>
      <c r="I200" s="57"/>
      <c r="J200" s="57"/>
    </row>
    <row r="201" spans="1:10" ht="15" customHeight="1" x14ac:dyDescent="0.25">
      <c r="A201" s="41" t="str">
        <f>'Exit Capacity'!A201</f>
        <v>I018</v>
      </c>
      <c r="B201" s="4" t="str">
        <f>'Exit Capacity'!B201</f>
        <v>Salida Nacional / National exit</v>
      </c>
      <c r="C201" s="47">
        <f>'Exit Capacity'!C201</f>
        <v>2091.310958231004</v>
      </c>
      <c r="D201" s="47">
        <f>'Exit Capacity'!D201</f>
        <v>2115.6810394792174</v>
      </c>
      <c r="E201" s="58">
        <f>'Exit Capacity'!E201</f>
        <v>2118.4798341012438</v>
      </c>
      <c r="G201" s="57"/>
      <c r="H201" s="57"/>
      <c r="I201" s="57"/>
      <c r="J201" s="57"/>
    </row>
    <row r="202" spans="1:10" ht="15" customHeight="1" x14ac:dyDescent="0.25">
      <c r="A202" s="41" t="str">
        <f>'Exit Capacity'!A202</f>
        <v>I019</v>
      </c>
      <c r="B202" s="4" t="str">
        <f>'Exit Capacity'!B202</f>
        <v>Salida Nacional / National exit</v>
      </c>
      <c r="C202" s="47">
        <f>'Exit Capacity'!C202</f>
        <v>1601.667536904979</v>
      </c>
      <c r="D202" s="47">
        <f>'Exit Capacity'!D202</f>
        <v>1620.3317952513407</v>
      </c>
      <c r="E202" s="58">
        <f>'Exit Capacity'!E202</f>
        <v>1622.4753016825198</v>
      </c>
      <c r="G202" s="57"/>
      <c r="H202" s="57"/>
      <c r="I202" s="57"/>
      <c r="J202" s="57"/>
    </row>
    <row r="203" spans="1:10" ht="15" customHeight="1" x14ac:dyDescent="0.25">
      <c r="A203" s="41" t="str">
        <f>'Exit Capacity'!A203</f>
        <v>I020</v>
      </c>
      <c r="B203" s="4" t="str">
        <f>'Exit Capacity'!B203</f>
        <v>Salida Nacional / National exit</v>
      </c>
      <c r="C203" s="47">
        <f>'Exit Capacity'!C203</f>
        <v>1122.9980723733208</v>
      </c>
      <c r="D203" s="47">
        <f>'Exit Capacity'!D203</f>
        <v>1150.3816303099345</v>
      </c>
      <c r="E203" s="58">
        <f>'Exit Capacity'!E203</f>
        <v>1155.3363227644745</v>
      </c>
      <c r="G203" s="57"/>
      <c r="H203" s="57"/>
      <c r="I203" s="57"/>
      <c r="J203" s="57"/>
    </row>
    <row r="204" spans="1:10" ht="15" customHeight="1" x14ac:dyDescent="0.25">
      <c r="A204" s="41" t="str">
        <f>'Exit Capacity'!A204</f>
        <v>I020A</v>
      </c>
      <c r="B204" s="4" t="str">
        <f>'Exit Capacity'!B204</f>
        <v>Salida Nacional / National exit</v>
      </c>
      <c r="C204" s="47">
        <f>'Exit Capacity'!C204</f>
        <v>526.98501022551955</v>
      </c>
      <c r="D204" s="47">
        <f>'Exit Capacity'!D204</f>
        <v>530.67275750916156</v>
      </c>
      <c r="E204" s="58">
        <f>'Exit Capacity'!E204</f>
        <v>530.78573869152751</v>
      </c>
      <c r="G204" s="57"/>
      <c r="H204" s="57"/>
      <c r="I204" s="57"/>
      <c r="J204" s="57"/>
    </row>
    <row r="205" spans="1:10" ht="15" customHeight="1" x14ac:dyDescent="0.25">
      <c r="A205" s="41" t="str">
        <f>'Exit Capacity'!A205</f>
        <v>I022</v>
      </c>
      <c r="B205" s="4" t="str">
        <f>'Exit Capacity'!B205</f>
        <v>Salida Nacional / National exit</v>
      </c>
      <c r="C205" s="47">
        <f>'Exit Capacity'!C205</f>
        <v>3455.951572628006</v>
      </c>
      <c r="D205" s="47">
        <f>'Exit Capacity'!D205</f>
        <v>3483.1976139282456</v>
      </c>
      <c r="E205" s="58">
        <f>'Exit Capacity'!E205</f>
        <v>3484.6777783395996</v>
      </c>
      <c r="G205" s="57"/>
      <c r="H205" s="57"/>
      <c r="I205" s="57"/>
      <c r="J205" s="57"/>
    </row>
    <row r="206" spans="1:10" ht="15" customHeight="1" x14ac:dyDescent="0.25">
      <c r="A206" s="41" t="str">
        <f>'Exit Capacity'!A206</f>
        <v>I023</v>
      </c>
      <c r="B206" s="4" t="str">
        <f>'Exit Capacity'!B206</f>
        <v>Salida Nacional / National exit</v>
      </c>
      <c r="C206" s="47">
        <f>'Exit Capacity'!C206</f>
        <v>125.00773961712136</v>
      </c>
      <c r="D206" s="47">
        <f>'Exit Capacity'!D206</f>
        <v>124.94725361306639</v>
      </c>
      <c r="E206" s="58">
        <f>'Exit Capacity'!E206</f>
        <v>124.74825220319526</v>
      </c>
      <c r="G206" s="57"/>
      <c r="H206" s="57"/>
      <c r="I206" s="57"/>
      <c r="J206" s="57"/>
    </row>
    <row r="207" spans="1:10" ht="15" customHeight="1" x14ac:dyDescent="0.25">
      <c r="A207" s="41" t="str">
        <f>'Exit Capacity'!A207</f>
        <v>I024</v>
      </c>
      <c r="B207" s="4" t="str">
        <f>'Exit Capacity'!B207</f>
        <v>Salida Nacional / National exit</v>
      </c>
      <c r="C207" s="47">
        <f>'Exit Capacity'!C207</f>
        <v>4879.5585875486122</v>
      </c>
      <c r="D207" s="47">
        <f>'Exit Capacity'!D207</f>
        <v>4926.4640697799996</v>
      </c>
      <c r="E207" s="58">
        <f>'Exit Capacity'!E207</f>
        <v>4930.5906639989762</v>
      </c>
      <c r="G207" s="57"/>
      <c r="H207" s="57"/>
      <c r="I207" s="57"/>
      <c r="J207" s="57"/>
    </row>
    <row r="208" spans="1:10" ht="15" customHeight="1" x14ac:dyDescent="0.25">
      <c r="A208" s="41" t="str">
        <f>'Exit Capacity'!A208</f>
        <v>I025</v>
      </c>
      <c r="B208" s="4" t="str">
        <f>'Exit Capacity'!B208</f>
        <v>Salida Nacional / National exit</v>
      </c>
      <c r="C208" s="47">
        <f>'Exit Capacity'!C208</f>
        <v>84.143274571344051</v>
      </c>
      <c r="D208" s="47">
        <f>'Exit Capacity'!D208</f>
        <v>84.102561168617882</v>
      </c>
      <c r="E208" s="58">
        <f>'Exit Capacity'!E208</f>
        <v>83.968612420147124</v>
      </c>
      <c r="G208" s="57"/>
      <c r="H208" s="57"/>
      <c r="I208" s="57"/>
      <c r="J208" s="57"/>
    </row>
    <row r="209" spans="1:10" ht="15" customHeight="1" x14ac:dyDescent="0.25">
      <c r="A209" s="41" t="str">
        <f>'Exit Capacity'!A209</f>
        <v>I15</v>
      </c>
      <c r="B209" s="4" t="str">
        <f>'Exit Capacity'!B209</f>
        <v>Salida Nacional / National exit</v>
      </c>
      <c r="C209" s="47">
        <f>'Exit Capacity'!C209</f>
        <v>3632.4906389946764</v>
      </c>
      <c r="D209" s="47">
        <f>'Exit Capacity'!D209</f>
        <v>3678.8321608045567</v>
      </c>
      <c r="E209" s="58">
        <f>'Exit Capacity'!E209</f>
        <v>3684.662141211883</v>
      </c>
      <c r="G209" s="57"/>
      <c r="H209" s="57"/>
      <c r="I209" s="57"/>
      <c r="J209" s="57"/>
    </row>
    <row r="210" spans="1:10" ht="15" customHeight="1" x14ac:dyDescent="0.25">
      <c r="A210" s="41" t="str">
        <f>'Exit Capacity'!A210</f>
        <v>J01A</v>
      </c>
      <c r="B210" s="4" t="str">
        <f>'Exit Capacity'!B210</f>
        <v>Salida Nacional / National exit</v>
      </c>
      <c r="C210" s="47">
        <f>'Exit Capacity'!C210</f>
        <v>98.476412506274443</v>
      </c>
      <c r="D210" s="47">
        <f>'Exit Capacity'!D210</f>
        <v>98.428763899040874</v>
      </c>
      <c r="E210" s="58">
        <f>'Exit Capacity'!E210</f>
        <v>98.271998046079915</v>
      </c>
      <c r="G210" s="57"/>
      <c r="H210" s="57"/>
      <c r="I210" s="57"/>
      <c r="J210" s="57"/>
    </row>
    <row r="211" spans="1:10" ht="15" customHeight="1" x14ac:dyDescent="0.25">
      <c r="A211" s="41" t="str">
        <f>'Exit Capacity'!A211</f>
        <v>K02</v>
      </c>
      <c r="B211" s="4" t="str">
        <f>'Exit Capacity'!B211</f>
        <v>Salida Nacional / National exit</v>
      </c>
      <c r="C211" s="47">
        <f>'Exit Capacity'!C211</f>
        <v>62284.240115848646</v>
      </c>
      <c r="D211" s="47">
        <f>'Exit Capacity'!D211</f>
        <v>56187.699972563169</v>
      </c>
      <c r="E211" s="58">
        <f>'Exit Capacity'!E211</f>
        <v>49786.178898312442</v>
      </c>
      <c r="G211" s="57"/>
      <c r="H211" s="57"/>
      <c r="I211" s="57"/>
      <c r="J211" s="57"/>
    </row>
    <row r="212" spans="1:10" ht="15" customHeight="1" x14ac:dyDescent="0.25">
      <c r="A212" s="41" t="str">
        <f>'Exit Capacity'!A212</f>
        <v>K05</v>
      </c>
      <c r="B212" s="4" t="str">
        <f>'Exit Capacity'!B212</f>
        <v>Salida Nacional / National exit</v>
      </c>
      <c r="C212" s="47">
        <f>'Exit Capacity'!C212</f>
        <v>2.1700811234756987</v>
      </c>
      <c r="D212" s="47">
        <f>'Exit Capacity'!D212</f>
        <v>2.1690311122041073</v>
      </c>
      <c r="E212" s="58">
        <f>'Exit Capacity'!E212</f>
        <v>2.1655765324762517</v>
      </c>
      <c r="G212" s="57"/>
      <c r="H212" s="57"/>
      <c r="I212" s="57"/>
      <c r="J212" s="57"/>
    </row>
    <row r="213" spans="1:10" ht="15" customHeight="1" x14ac:dyDescent="0.25">
      <c r="A213" s="41" t="str">
        <f>'Exit Capacity'!A213</f>
        <v>K07</v>
      </c>
      <c r="B213" s="4" t="str">
        <f>'Exit Capacity'!B213</f>
        <v>Salida Nacional / National exit</v>
      </c>
      <c r="C213" s="47">
        <f>'Exit Capacity'!C213</f>
        <v>32.328278358920947</v>
      </c>
      <c r="D213" s="47">
        <f>'Exit Capacity'!D213</f>
        <v>32.312636060436894</v>
      </c>
      <c r="E213" s="58">
        <f>'Exit Capacity'!E213</f>
        <v>32.261172263140537</v>
      </c>
      <c r="G213" s="57"/>
      <c r="H213" s="57"/>
      <c r="I213" s="57"/>
      <c r="J213" s="57"/>
    </row>
    <row r="214" spans="1:10" ht="15" customHeight="1" x14ac:dyDescent="0.25">
      <c r="A214" s="41" t="str">
        <f>'Exit Capacity'!A214</f>
        <v>K11.01</v>
      </c>
      <c r="B214" s="4" t="str">
        <f>'Exit Capacity'!B214</f>
        <v>Salida Nacional / National exit</v>
      </c>
      <c r="C214" s="47">
        <f>'Exit Capacity'!C214</f>
        <v>19001.259855463635</v>
      </c>
      <c r="D214" s="47">
        <f>'Exit Capacity'!D214</f>
        <v>16664.883228928535</v>
      </c>
      <c r="E214" s="58">
        <f>'Exit Capacity'!E214</f>
        <v>14187.431911946758</v>
      </c>
      <c r="G214" s="57"/>
      <c r="H214" s="57"/>
      <c r="I214" s="57"/>
      <c r="J214" s="57"/>
    </row>
    <row r="215" spans="1:10" ht="15" customHeight="1" x14ac:dyDescent="0.25">
      <c r="A215" s="41" t="str">
        <f>'Exit Capacity'!A215</f>
        <v>K19</v>
      </c>
      <c r="B215" s="4" t="str">
        <f>'Exit Capacity'!B215</f>
        <v>Salida Nacional / National exit</v>
      </c>
      <c r="C215" s="47">
        <f>'Exit Capacity'!C215</f>
        <v>857.46008740720742</v>
      </c>
      <c r="D215" s="47">
        <f>'Exit Capacity'!D215</f>
        <v>879.32733067588435</v>
      </c>
      <c r="E215" s="58">
        <f>'Exit Capacity'!E215</f>
        <v>883.34191122896618</v>
      </c>
      <c r="G215" s="57"/>
      <c r="H215" s="57"/>
      <c r="I215" s="57"/>
      <c r="J215" s="57"/>
    </row>
    <row r="216" spans="1:10" ht="15" customHeight="1" x14ac:dyDescent="0.25">
      <c r="A216" s="41" t="str">
        <f>'Exit Capacity'!A216</f>
        <v>K25</v>
      </c>
      <c r="B216" s="4" t="str">
        <f>'Exit Capacity'!B216</f>
        <v>Salida Nacional / National exit</v>
      </c>
      <c r="C216" s="47">
        <f>'Exit Capacity'!C216</f>
        <v>189.4541194199077</v>
      </c>
      <c r="D216" s="47">
        <f>'Exit Capacity'!D216</f>
        <v>193.9486746026887</v>
      </c>
      <c r="E216" s="58">
        <f>'Exit Capacity'!E216</f>
        <v>194.75433369904505</v>
      </c>
      <c r="G216" s="57"/>
      <c r="H216" s="57"/>
      <c r="I216" s="57"/>
      <c r="J216" s="57"/>
    </row>
    <row r="217" spans="1:10" ht="15" customHeight="1" x14ac:dyDescent="0.25">
      <c r="A217" s="41" t="str">
        <f>'Exit Capacity'!A217</f>
        <v>K29</v>
      </c>
      <c r="B217" s="4" t="str">
        <f>'Exit Capacity'!B217</f>
        <v>Salida Nacional / National exit</v>
      </c>
      <c r="C217" s="47">
        <f>'Exit Capacity'!C217</f>
        <v>15828.939707138135</v>
      </c>
      <c r="D217" s="47">
        <f>'Exit Capacity'!D217</f>
        <v>15229.847192464362</v>
      </c>
      <c r="E217" s="58">
        <f>'Exit Capacity'!E217</f>
        <v>14433.50255973188</v>
      </c>
      <c r="G217" s="57"/>
      <c r="H217" s="57"/>
      <c r="I217" s="57"/>
      <c r="J217" s="57"/>
    </row>
    <row r="218" spans="1:10" ht="15" customHeight="1" x14ac:dyDescent="0.25">
      <c r="A218" s="41" t="str">
        <f>'Exit Capacity'!A218</f>
        <v>K31</v>
      </c>
      <c r="B218" s="4" t="str">
        <f>'Exit Capacity'!B218</f>
        <v>Salida Nacional / National exit</v>
      </c>
      <c r="C218" s="47">
        <f>'Exit Capacity'!C218</f>
        <v>349.15758960905129</v>
      </c>
      <c r="D218" s="47">
        <f>'Exit Capacity'!D218</f>
        <v>352.223133722331</v>
      </c>
      <c r="E218" s="58">
        <f>'Exit Capacity'!E218</f>
        <v>352.44820848527633</v>
      </c>
      <c r="G218" s="57"/>
      <c r="H218" s="57"/>
      <c r="I218" s="57"/>
      <c r="J218" s="57"/>
    </row>
    <row r="219" spans="1:10" ht="15" customHeight="1" x14ac:dyDescent="0.25">
      <c r="A219" s="41" t="str">
        <f>'Exit Capacity'!A219</f>
        <v>K37</v>
      </c>
      <c r="B219" s="4" t="str">
        <f>'Exit Capacity'!B219</f>
        <v>Salida Nacional / National exit</v>
      </c>
      <c r="C219" s="47">
        <f>'Exit Capacity'!C219</f>
        <v>19074.483948202134</v>
      </c>
      <c r="D219" s="47">
        <f>'Exit Capacity'!D219</f>
        <v>19279.137936960171</v>
      </c>
      <c r="E219" s="58">
        <f>'Exit Capacity'!E219</f>
        <v>19286.232390423054</v>
      </c>
      <c r="G219" s="57"/>
      <c r="H219" s="57"/>
      <c r="I219" s="57"/>
      <c r="J219" s="57"/>
    </row>
    <row r="220" spans="1:10" ht="15" customHeight="1" x14ac:dyDescent="0.25">
      <c r="A220" s="41" t="str">
        <f>'Exit Capacity'!A220</f>
        <v>K39</v>
      </c>
      <c r="B220" s="4" t="str">
        <f>'Exit Capacity'!B220</f>
        <v>Salida Nacional / National exit</v>
      </c>
      <c r="C220" s="47">
        <f>'Exit Capacity'!C220</f>
        <v>996.60523758097236</v>
      </c>
      <c r="D220" s="47">
        <f>'Exit Capacity'!D220</f>
        <v>1023.0202657081653</v>
      </c>
      <c r="E220" s="58">
        <f>'Exit Capacity'!E220</f>
        <v>1027.9275671091043</v>
      </c>
      <c r="G220" s="57"/>
      <c r="H220" s="57"/>
      <c r="I220" s="57"/>
      <c r="J220" s="57"/>
    </row>
    <row r="221" spans="1:10" ht="15" customHeight="1" x14ac:dyDescent="0.25">
      <c r="A221" s="41" t="str">
        <f>'Exit Capacity'!A221</f>
        <v>K41</v>
      </c>
      <c r="B221" s="4" t="str">
        <f>'Exit Capacity'!B221</f>
        <v>Salida Nacional / National exit</v>
      </c>
      <c r="C221" s="47">
        <f>'Exit Capacity'!C221</f>
        <v>36.789055010606766</v>
      </c>
      <c r="D221" s="47">
        <f>'Exit Capacity'!D221</f>
        <v>36.771254329326027</v>
      </c>
      <c r="E221" s="58">
        <f>'Exit Capacity'!E221</f>
        <v>36.712689364969741</v>
      </c>
      <c r="G221" s="57"/>
      <c r="H221" s="57"/>
      <c r="I221" s="57"/>
      <c r="J221" s="57"/>
    </row>
    <row r="222" spans="1:10" ht="15" customHeight="1" x14ac:dyDescent="0.25">
      <c r="A222" s="41" t="str">
        <f>'Exit Capacity'!A222</f>
        <v>K44</v>
      </c>
      <c r="B222" s="4" t="str">
        <f>'Exit Capacity'!B222</f>
        <v>Salida Nacional / National exit</v>
      </c>
      <c r="C222" s="47">
        <f>'Exit Capacity'!C222</f>
        <v>179.90985508084833</v>
      </c>
      <c r="D222" s="47">
        <f>'Exit Capacity'!D222</f>
        <v>181.98770158021551</v>
      </c>
      <c r="E222" s="58">
        <f>'Exit Capacity'!E222</f>
        <v>182.22397263626567</v>
      </c>
      <c r="G222" s="57"/>
      <c r="H222" s="57"/>
      <c r="I222" s="57"/>
      <c r="J222" s="57"/>
    </row>
    <row r="223" spans="1:10" ht="15" customHeight="1" x14ac:dyDescent="0.25">
      <c r="A223" s="41" t="str">
        <f>'Exit Capacity'!A223</f>
        <v>K45</v>
      </c>
      <c r="B223" s="4" t="str">
        <f>'Exit Capacity'!B223</f>
        <v>Salida Nacional / National exit</v>
      </c>
      <c r="C223" s="47">
        <f>'Exit Capacity'!C223</f>
        <v>884.21696785750305</v>
      </c>
      <c r="D223" s="47">
        <f>'Exit Capacity'!D223</f>
        <v>897.83551696413178</v>
      </c>
      <c r="E223" s="58">
        <f>'Exit Capacity'!E223</f>
        <v>899.81914377028568</v>
      </c>
      <c r="G223" s="57"/>
      <c r="H223" s="57"/>
      <c r="I223" s="57"/>
      <c r="J223" s="57"/>
    </row>
    <row r="224" spans="1:10" ht="15" customHeight="1" x14ac:dyDescent="0.25">
      <c r="A224" s="41" t="str">
        <f>'Exit Capacity'!A224</f>
        <v>K46</v>
      </c>
      <c r="B224" s="4" t="str">
        <f>'Exit Capacity'!B224</f>
        <v>Salida Nacional / National exit</v>
      </c>
      <c r="C224" s="47">
        <f>'Exit Capacity'!C224</f>
        <v>521.52965752893112</v>
      </c>
      <c r="D224" s="47">
        <f>'Exit Capacity'!D224</f>
        <v>527.88048583086334</v>
      </c>
      <c r="E224" s="58">
        <f>'Exit Capacity'!E224</f>
        <v>528.64446265917206</v>
      </c>
      <c r="G224" s="57"/>
      <c r="H224" s="57"/>
      <c r="I224" s="57"/>
      <c r="J224" s="57"/>
    </row>
    <row r="225" spans="1:10" ht="15" customHeight="1" x14ac:dyDescent="0.25">
      <c r="A225" s="41" t="str">
        <f>'Exit Capacity'!A225</f>
        <v>K47</v>
      </c>
      <c r="B225" s="4" t="str">
        <f>'Exit Capacity'!B225</f>
        <v>Salida Nacional / National exit</v>
      </c>
      <c r="C225" s="47">
        <f>'Exit Capacity'!C225</f>
        <v>1353.90443216669</v>
      </c>
      <c r="D225" s="47">
        <f>'Exit Capacity'!D225</f>
        <v>1374.636284715019</v>
      </c>
      <c r="E225" s="58">
        <f>'Exit Capacity'!E225</f>
        <v>1377.6444451059961</v>
      </c>
      <c r="G225" s="57"/>
      <c r="H225" s="57"/>
      <c r="I225" s="57"/>
      <c r="J225" s="57"/>
    </row>
    <row r="226" spans="1:10" ht="15" customHeight="1" x14ac:dyDescent="0.25">
      <c r="A226" s="41" t="str">
        <f>'Exit Capacity'!A226</f>
        <v>K48</v>
      </c>
      <c r="B226" s="4" t="str">
        <f>'Exit Capacity'!B226</f>
        <v>Salida Nacional / National exit</v>
      </c>
      <c r="C226" s="47">
        <f>'Exit Capacity'!C226</f>
        <v>2247.5297772379113</v>
      </c>
      <c r="D226" s="47">
        <f>'Exit Capacity'!D226</f>
        <v>2291.0420506498413</v>
      </c>
      <c r="E226" s="58">
        <f>'Exit Capacity'!E226</f>
        <v>2297.7860112876556</v>
      </c>
      <c r="G226" s="57"/>
      <c r="H226" s="57"/>
      <c r="I226" s="57"/>
      <c r="J226" s="57"/>
    </row>
    <row r="227" spans="1:10" ht="15" customHeight="1" x14ac:dyDescent="0.25">
      <c r="A227" s="41" t="str">
        <f>'Exit Capacity'!A227</f>
        <v>K48.02</v>
      </c>
      <c r="B227" s="4" t="str">
        <f>'Exit Capacity'!B227</f>
        <v>Salida Nacional / National exit</v>
      </c>
      <c r="C227" s="47">
        <f>'Exit Capacity'!C227</f>
        <v>126.39449359805985</v>
      </c>
      <c r="D227" s="47">
        <f>'Exit Capacity'!D227</f>
        <v>126.60708712418561</v>
      </c>
      <c r="E227" s="58">
        <f>'Exit Capacity'!E227</f>
        <v>126.47196979733096</v>
      </c>
      <c r="G227" s="57"/>
      <c r="H227" s="57"/>
      <c r="I227" s="57"/>
      <c r="J227" s="57"/>
    </row>
    <row r="228" spans="1:10" ht="15" customHeight="1" x14ac:dyDescent="0.25">
      <c r="A228" s="41" t="str">
        <f>'Exit Capacity'!A228</f>
        <v>K48.03</v>
      </c>
      <c r="B228" s="4" t="str">
        <f>'Exit Capacity'!B228</f>
        <v>Salida Nacional / National exit</v>
      </c>
      <c r="C228" s="47">
        <f>'Exit Capacity'!C228</f>
        <v>570.0313615207674</v>
      </c>
      <c r="D228" s="47">
        <f>'Exit Capacity'!D228</f>
        <v>576.78858892714243</v>
      </c>
      <c r="E228" s="58">
        <f>'Exit Capacity'!E228</f>
        <v>577.57913821166858</v>
      </c>
      <c r="G228" s="57"/>
      <c r="H228" s="57"/>
      <c r="I228" s="57"/>
      <c r="J228" s="57"/>
    </row>
    <row r="229" spans="1:10" ht="15" customHeight="1" x14ac:dyDescent="0.25">
      <c r="A229" s="41" t="str">
        <f>'Exit Capacity'!A229</f>
        <v>K48.05</v>
      </c>
      <c r="B229" s="4" t="str">
        <f>'Exit Capacity'!B229</f>
        <v>Salida Nacional / National exit</v>
      </c>
      <c r="C229" s="47">
        <f>'Exit Capacity'!C229</f>
        <v>367.5097146405343</v>
      </c>
      <c r="D229" s="47">
        <f>'Exit Capacity'!D229</f>
        <v>370.74076364986092</v>
      </c>
      <c r="E229" s="58">
        <f>'Exit Capacity'!E229</f>
        <v>370.97872518919263</v>
      </c>
      <c r="G229" s="57"/>
      <c r="H229" s="57"/>
      <c r="I229" s="57"/>
      <c r="J229" s="57"/>
    </row>
    <row r="230" spans="1:10" ht="15" customHeight="1" x14ac:dyDescent="0.25">
      <c r="A230" s="41" t="str">
        <f>'Exit Capacity'!A230</f>
        <v>K48.07</v>
      </c>
      <c r="B230" s="4" t="str">
        <f>'Exit Capacity'!B230</f>
        <v>Salida Nacional / National exit</v>
      </c>
      <c r="C230" s="47">
        <f>'Exit Capacity'!C230</f>
        <v>3769.1507733339904</v>
      </c>
      <c r="D230" s="47">
        <f>'Exit Capacity'!D230</f>
        <v>3779.0508664192148</v>
      </c>
      <c r="E230" s="58">
        <f>'Exit Capacity'!E230</f>
        <v>3775.881194638966</v>
      </c>
      <c r="G230" s="57"/>
      <c r="H230" s="57"/>
      <c r="I230" s="57"/>
      <c r="J230" s="57"/>
    </row>
    <row r="231" spans="1:10" ht="15" customHeight="1" x14ac:dyDescent="0.25">
      <c r="A231" s="41" t="str">
        <f>'Exit Capacity'!A231</f>
        <v>K48.08</v>
      </c>
      <c r="B231" s="4" t="str">
        <f>'Exit Capacity'!B231</f>
        <v>Salida Nacional / National exit</v>
      </c>
      <c r="C231" s="47">
        <f>'Exit Capacity'!C231</f>
        <v>69.049526380327819</v>
      </c>
      <c r="D231" s="47">
        <f>'Exit Capacity'!D231</f>
        <v>70.879684513886218</v>
      </c>
      <c r="E231" s="58">
        <f>'Exit Capacity'!E231</f>
        <v>71.219685574248729</v>
      </c>
      <c r="G231" s="57"/>
      <c r="H231" s="57"/>
      <c r="I231" s="57"/>
      <c r="J231" s="57"/>
    </row>
    <row r="232" spans="1:10" ht="15" customHeight="1" x14ac:dyDescent="0.25">
      <c r="A232" s="41" t="str">
        <f>'Exit Capacity'!A232</f>
        <v>K48.10</v>
      </c>
      <c r="B232" s="4" t="str">
        <f>'Exit Capacity'!B232</f>
        <v>Salida Nacional / National exit</v>
      </c>
      <c r="C232" s="47">
        <f>'Exit Capacity'!C232</f>
        <v>488.47365241927344</v>
      </c>
      <c r="D232" s="47">
        <f>'Exit Capacity'!D232</f>
        <v>492.64261162390602</v>
      </c>
      <c r="E232" s="58">
        <f>'Exit Capacity'!E232</f>
        <v>492.92857985106252</v>
      </c>
      <c r="G232" s="57"/>
      <c r="H232" s="57"/>
      <c r="I232" s="57"/>
      <c r="J232" s="57"/>
    </row>
    <row r="233" spans="1:10" ht="15" customHeight="1" x14ac:dyDescent="0.25">
      <c r="A233" s="41" t="str">
        <f>'Exit Capacity'!A233</f>
        <v>K50</v>
      </c>
      <c r="B233" s="4" t="str">
        <f>'Exit Capacity'!B233</f>
        <v>Salida Nacional / National exit</v>
      </c>
      <c r="C233" s="47">
        <f>'Exit Capacity'!C233</f>
        <v>528.59725280077782</v>
      </c>
      <c r="D233" s="47">
        <f>'Exit Capacity'!D233</f>
        <v>535.54243486328915</v>
      </c>
      <c r="E233" s="58">
        <f>'Exit Capacity'!E233</f>
        <v>536.43948133373419</v>
      </c>
      <c r="G233" s="57"/>
      <c r="H233" s="57"/>
      <c r="I233" s="57"/>
      <c r="J233" s="57"/>
    </row>
    <row r="234" spans="1:10" ht="15" customHeight="1" x14ac:dyDescent="0.25">
      <c r="A234" s="41" t="str">
        <f>'Exit Capacity'!A234</f>
        <v>K52</v>
      </c>
      <c r="B234" s="4" t="str">
        <f>'Exit Capacity'!B234</f>
        <v>Salida Nacional / National exit</v>
      </c>
      <c r="C234" s="47">
        <f>'Exit Capacity'!C234</f>
        <v>5001.1098280880487</v>
      </c>
      <c r="D234" s="47">
        <f>'Exit Capacity'!D234</f>
        <v>5008.6101076089899</v>
      </c>
      <c r="E234" s="58">
        <f>'Exit Capacity'!E234</f>
        <v>5001.6161153438079</v>
      </c>
      <c r="G234" s="57"/>
      <c r="H234" s="57"/>
      <c r="I234" s="57"/>
      <c r="J234" s="57"/>
    </row>
    <row r="235" spans="1:10" ht="15" customHeight="1" x14ac:dyDescent="0.25">
      <c r="A235" s="41" t="str">
        <f>'Exit Capacity'!A235</f>
        <v>K54</v>
      </c>
      <c r="B235" s="4" t="str">
        <f>'Exit Capacity'!B235</f>
        <v>Salida Nacional / National exit</v>
      </c>
      <c r="C235" s="47">
        <f>'Exit Capacity'!C235</f>
        <v>330.09777719209421</v>
      </c>
      <c r="D235" s="47">
        <f>'Exit Capacity'!D235</f>
        <v>337.75168590028818</v>
      </c>
      <c r="E235" s="58">
        <f>'Exit Capacity'!E235</f>
        <v>339.1126459924057</v>
      </c>
      <c r="G235" s="57"/>
      <c r="H235" s="57"/>
      <c r="I235" s="57"/>
      <c r="J235" s="57"/>
    </row>
    <row r="236" spans="1:10" ht="15" customHeight="1" x14ac:dyDescent="0.25">
      <c r="A236" s="41" t="str">
        <f>'Exit Capacity'!A236</f>
        <v>M01</v>
      </c>
      <c r="B236" s="4" t="str">
        <f>'Exit Capacity'!B236</f>
        <v>Salida Nacional / National exit</v>
      </c>
      <c r="C236" s="47">
        <f>'Exit Capacity'!C236</f>
        <v>146.81374938493803</v>
      </c>
      <c r="D236" s="47">
        <f>'Exit Capacity'!D236</f>
        <v>146.74457167018875</v>
      </c>
      <c r="E236" s="58">
        <f>'Exit Capacity'!E236</f>
        <v>146.51130588830608</v>
      </c>
      <c r="G236" s="57"/>
      <c r="H236" s="57"/>
      <c r="I236" s="57"/>
      <c r="J236" s="57"/>
    </row>
    <row r="237" spans="1:10" ht="15" customHeight="1" x14ac:dyDescent="0.25">
      <c r="A237" s="41" t="str">
        <f>'Exit Capacity'!A237</f>
        <v>M05</v>
      </c>
      <c r="B237" s="4" t="str">
        <f>'Exit Capacity'!B237</f>
        <v>Salida Nacional / National exit</v>
      </c>
      <c r="C237" s="47">
        <f>'Exit Capacity'!C237</f>
        <v>1372.7150889743093</v>
      </c>
      <c r="D237" s="47">
        <f>'Exit Capacity'!D237</f>
        <v>1400.4642800588447</v>
      </c>
      <c r="E237" s="58">
        <f>'Exit Capacity'!E237</f>
        <v>1405.1388911894699</v>
      </c>
      <c r="G237" s="57"/>
      <c r="H237" s="57"/>
      <c r="I237" s="57"/>
      <c r="J237" s="57"/>
    </row>
    <row r="238" spans="1:10" ht="15" customHeight="1" x14ac:dyDescent="0.25">
      <c r="A238" s="41" t="str">
        <f>'Exit Capacity'!A238</f>
        <v>M09</v>
      </c>
      <c r="B238" s="4" t="str">
        <f>'Exit Capacity'!B238</f>
        <v>Salida Nacional / National exit</v>
      </c>
      <c r="C238" s="47">
        <f>'Exit Capacity'!C238</f>
        <v>491.33386715667962</v>
      </c>
      <c r="D238" s="47">
        <f>'Exit Capacity'!D238</f>
        <v>491.09613129830637</v>
      </c>
      <c r="E238" s="58">
        <f>'Exit Capacity'!E238</f>
        <v>490.31397066904384</v>
      </c>
      <c r="G238" s="57"/>
      <c r="H238" s="57"/>
      <c r="I238" s="57"/>
      <c r="J238" s="57"/>
    </row>
    <row r="239" spans="1:10" ht="15" customHeight="1" x14ac:dyDescent="0.25">
      <c r="A239" s="41" t="str">
        <f>'Exit Capacity'!A239</f>
        <v>N07</v>
      </c>
      <c r="B239" s="4" t="str">
        <f>'Exit Capacity'!B239</f>
        <v>Salida Nacional / National exit</v>
      </c>
      <c r="C239" s="47">
        <f>'Exit Capacity'!C239</f>
        <v>4241.0479854851137</v>
      </c>
      <c r="D239" s="47">
        <f>'Exit Capacity'!D239</f>
        <v>4337.742282195828</v>
      </c>
      <c r="E239" s="58">
        <f>'Exit Capacity'!E239</f>
        <v>4354.8312690925723</v>
      </c>
      <c r="G239" s="57"/>
      <c r="H239" s="57"/>
      <c r="I239" s="57"/>
      <c r="J239" s="57"/>
    </row>
    <row r="240" spans="1:10" ht="15" customHeight="1" x14ac:dyDescent="0.25">
      <c r="A240" s="41" t="str">
        <f>'Exit Capacity'!A240</f>
        <v>N07E.C.</v>
      </c>
      <c r="B240" s="4" t="str">
        <f>'Exit Capacity'!B240</f>
        <v>Salida Nacional / National exit</v>
      </c>
      <c r="C240" s="47">
        <f>'Exit Capacity'!C240</f>
        <v>3.6418877632579193E-2</v>
      </c>
      <c r="D240" s="47">
        <f>'Exit Capacity'!D240</f>
        <v>3.6401256064611413E-2</v>
      </c>
      <c r="E240" s="58">
        <f>'Exit Capacity'!E240</f>
        <v>3.6343280390329122E-2</v>
      </c>
      <c r="G240" s="57"/>
      <c r="H240" s="57"/>
      <c r="I240" s="57"/>
      <c r="J240" s="57"/>
    </row>
    <row r="241" spans="1:10" ht="15" customHeight="1" x14ac:dyDescent="0.25">
      <c r="A241" s="41" t="str">
        <f>'Exit Capacity'!A241</f>
        <v>N08</v>
      </c>
      <c r="B241" s="4" t="str">
        <f>'Exit Capacity'!B241</f>
        <v>Salida Nacional / National exit</v>
      </c>
      <c r="C241" s="47">
        <f>'Exit Capacity'!C241</f>
        <v>197.10239676627211</v>
      </c>
      <c r="D241" s="47">
        <f>'Exit Capacity'!D241</f>
        <v>201.11456971853499</v>
      </c>
      <c r="E241" s="58">
        <f>'Exit Capacity'!E241</f>
        <v>201.79248518851611</v>
      </c>
      <c r="G241" s="57"/>
      <c r="H241" s="57"/>
      <c r="I241" s="57"/>
      <c r="J241" s="57"/>
    </row>
    <row r="242" spans="1:10" ht="15" customHeight="1" x14ac:dyDescent="0.25">
      <c r="A242" s="41" t="str">
        <f>'Exit Capacity'!A242</f>
        <v>N09</v>
      </c>
      <c r="B242" s="4" t="str">
        <f>'Exit Capacity'!B242</f>
        <v>Salida Nacional / National exit</v>
      </c>
      <c r="C242" s="47">
        <f>'Exit Capacity'!C242</f>
        <v>1701.3693088096175</v>
      </c>
      <c r="D242" s="47">
        <f>'Exit Capacity'!D242</f>
        <v>1731.8247992249374</v>
      </c>
      <c r="E242" s="58">
        <f>'Exit Capacity'!E242</f>
        <v>1736.6679969504078</v>
      </c>
      <c r="G242" s="57"/>
      <c r="H242" s="57"/>
      <c r="I242" s="57"/>
      <c r="J242" s="57"/>
    </row>
    <row r="243" spans="1:10" ht="15" customHeight="1" x14ac:dyDescent="0.25">
      <c r="A243" s="41" t="str">
        <f>'Exit Capacity'!A243</f>
        <v>N10.1</v>
      </c>
      <c r="B243" s="4" t="str">
        <f>'Exit Capacity'!B243</f>
        <v>Salida Nacional / National exit</v>
      </c>
      <c r="C243" s="47">
        <f>'Exit Capacity'!C243</f>
        <v>557.71387598412525</v>
      </c>
      <c r="D243" s="47">
        <f>'Exit Capacity'!D243</f>
        <v>557.86243143714864</v>
      </c>
      <c r="E243" s="58">
        <f>'Exit Capacity'!E243</f>
        <v>557.07561644050952</v>
      </c>
      <c r="G243" s="57"/>
      <c r="H243" s="57"/>
      <c r="I243" s="57"/>
      <c r="J243" s="57"/>
    </row>
    <row r="244" spans="1:10" ht="15" customHeight="1" x14ac:dyDescent="0.25">
      <c r="A244" s="41" t="str">
        <f>'Exit Capacity'!A244</f>
        <v>O01A</v>
      </c>
      <c r="B244" s="4" t="str">
        <f>'Exit Capacity'!B244</f>
        <v>Salida Nacional / National exit</v>
      </c>
      <c r="C244" s="47">
        <f>'Exit Capacity'!C244</f>
        <v>35641.630717519256</v>
      </c>
      <c r="D244" s="47">
        <f>'Exit Capacity'!D244</f>
        <v>32488.285459952051</v>
      </c>
      <c r="E244" s="58">
        <f>'Exit Capacity'!E244</f>
        <v>29034.187668354163</v>
      </c>
      <c r="G244" s="57"/>
      <c r="H244" s="57"/>
      <c r="I244" s="57"/>
      <c r="J244" s="57"/>
    </row>
    <row r="245" spans="1:10" ht="15" customHeight="1" x14ac:dyDescent="0.25">
      <c r="A245" s="41" t="str">
        <f>'Exit Capacity'!A245</f>
        <v>O02</v>
      </c>
      <c r="B245" s="4" t="str">
        <f>'Exit Capacity'!B245</f>
        <v>Salida Nacional / National exit</v>
      </c>
      <c r="C245" s="47">
        <f>'Exit Capacity'!C245</f>
        <v>261.23604849146125</v>
      </c>
      <c r="D245" s="47">
        <f>'Exit Capacity'!D245</f>
        <v>264.26735438440721</v>
      </c>
      <c r="E245" s="58">
        <f>'Exit Capacity'!E245</f>
        <v>263.85245403800241</v>
      </c>
      <c r="G245" s="57"/>
      <c r="H245" s="57"/>
      <c r="I245" s="57"/>
      <c r="J245" s="57"/>
    </row>
    <row r="246" spans="1:10" ht="15" customHeight="1" x14ac:dyDescent="0.25">
      <c r="A246" s="41" t="str">
        <f>'Exit Capacity'!A246</f>
        <v>O03</v>
      </c>
      <c r="B246" s="4" t="str">
        <f>'Exit Capacity'!B246</f>
        <v>Salida Nacional / National exit</v>
      </c>
      <c r="C246" s="47">
        <f>'Exit Capacity'!C246</f>
        <v>175.36061312482229</v>
      </c>
      <c r="D246" s="47">
        <f>'Exit Capacity'!D246</f>
        <v>176.6201609523664</v>
      </c>
      <c r="E246" s="58">
        <f>'Exit Capacity'!E246</f>
        <v>176.66558046659617</v>
      </c>
      <c r="G246" s="57"/>
      <c r="H246" s="57"/>
      <c r="I246" s="57"/>
      <c r="J246" s="57"/>
    </row>
    <row r="247" spans="1:10" ht="15" customHeight="1" x14ac:dyDescent="0.25">
      <c r="A247" s="41" t="str">
        <f>'Exit Capacity'!A247</f>
        <v>O04A</v>
      </c>
      <c r="B247" s="4" t="str">
        <f>'Exit Capacity'!B247</f>
        <v>Salida Nacional / National exit</v>
      </c>
      <c r="C247" s="47">
        <f>'Exit Capacity'!C247</f>
        <v>27.733308247894438</v>
      </c>
      <c r="D247" s="47">
        <f>'Exit Capacity'!D247</f>
        <v>27.719889262795775</v>
      </c>
      <c r="E247" s="58">
        <f>'Exit Capacity'!E247</f>
        <v>27.675740256833222</v>
      </c>
      <c r="G247" s="57"/>
      <c r="H247" s="57"/>
      <c r="I247" s="57"/>
      <c r="J247" s="57"/>
    </row>
    <row r="248" spans="1:10" ht="15" customHeight="1" x14ac:dyDescent="0.25">
      <c r="A248" s="41" t="str">
        <f>'Exit Capacity'!A248</f>
        <v>O05</v>
      </c>
      <c r="B248" s="4" t="str">
        <f>'Exit Capacity'!B248</f>
        <v>Salida Nacional / National exit</v>
      </c>
      <c r="C248" s="47">
        <f>'Exit Capacity'!C248</f>
        <v>490.30779278339799</v>
      </c>
      <c r="D248" s="47">
        <f>'Exit Capacity'!D248</f>
        <v>500.184093376075</v>
      </c>
      <c r="E248" s="58">
        <f>'Exit Capacity'!E248</f>
        <v>501.81052611083174</v>
      </c>
      <c r="G248" s="57"/>
      <c r="H248" s="57"/>
      <c r="I248" s="57"/>
      <c r="J248" s="57"/>
    </row>
    <row r="249" spans="1:10" ht="15" customHeight="1" x14ac:dyDescent="0.25">
      <c r="A249" s="41" t="str">
        <f>'Exit Capacity'!A249</f>
        <v>O06</v>
      </c>
      <c r="B249" s="4" t="str">
        <f>'Exit Capacity'!B249</f>
        <v>Salida Nacional / National exit</v>
      </c>
      <c r="C249" s="47">
        <f>'Exit Capacity'!C249</f>
        <v>7011.4337011595017</v>
      </c>
      <c r="D249" s="47">
        <f>'Exit Capacity'!D249</f>
        <v>7048.5194403050318</v>
      </c>
      <c r="E249" s="58">
        <f>'Exit Capacity'!E249</f>
        <v>7046.9068649340697</v>
      </c>
      <c r="G249" s="57"/>
      <c r="H249" s="57"/>
      <c r="I249" s="57"/>
      <c r="J249" s="57"/>
    </row>
    <row r="250" spans="1:10" ht="15" customHeight="1" x14ac:dyDescent="0.25">
      <c r="A250" s="41" t="str">
        <f>'Exit Capacity'!A250</f>
        <v>O07</v>
      </c>
      <c r="B250" s="4" t="str">
        <f>'Exit Capacity'!B250</f>
        <v>Salida Nacional / National exit</v>
      </c>
      <c r="C250" s="47">
        <f>'Exit Capacity'!C250</f>
        <v>4359.5096111962384</v>
      </c>
      <c r="D250" s="47">
        <f>'Exit Capacity'!D250</f>
        <v>4421.6204563715592</v>
      </c>
      <c r="E250" s="58">
        <f>'Exit Capacity'!E250</f>
        <v>4430.1852076190089</v>
      </c>
      <c r="G250" s="57"/>
      <c r="H250" s="57"/>
      <c r="I250" s="57"/>
      <c r="J250" s="57"/>
    </row>
    <row r="251" spans="1:10" ht="15" customHeight="1" x14ac:dyDescent="0.25">
      <c r="A251" s="41" t="str">
        <f>'Exit Capacity'!A251</f>
        <v>O09</v>
      </c>
      <c r="B251" s="4" t="str">
        <f>'Exit Capacity'!B251</f>
        <v>Salida Nacional / National exit</v>
      </c>
      <c r="C251" s="47">
        <f>'Exit Capacity'!C251</f>
        <v>872.47181091766697</v>
      </c>
      <c r="D251" s="47">
        <f>'Exit Capacity'!D251</f>
        <v>883.33605764630352</v>
      </c>
      <c r="E251" s="58">
        <f>'Exit Capacity'!E251</f>
        <v>884.6720375857933</v>
      </c>
      <c r="G251" s="57"/>
      <c r="H251" s="57"/>
      <c r="I251" s="57"/>
      <c r="J251" s="57"/>
    </row>
    <row r="252" spans="1:10" ht="15" customHeight="1" x14ac:dyDescent="0.25">
      <c r="A252" s="41" t="str">
        <f>'Exit Capacity'!A252</f>
        <v>O11</v>
      </c>
      <c r="B252" s="4" t="str">
        <f>'Exit Capacity'!B252</f>
        <v>Salida Nacional / National exit</v>
      </c>
      <c r="C252" s="47">
        <f>'Exit Capacity'!C252</f>
        <v>2233.8697643191176</v>
      </c>
      <c r="D252" s="47">
        <f>'Exit Capacity'!D252</f>
        <v>2232.9284906736475</v>
      </c>
      <c r="E252" s="58">
        <f>'Exit Capacity'!E252</f>
        <v>2229.4060692184726</v>
      </c>
      <c r="G252" s="57"/>
      <c r="H252" s="57"/>
      <c r="I252" s="57"/>
      <c r="J252" s="57"/>
    </row>
    <row r="253" spans="1:10" ht="15" customHeight="1" x14ac:dyDescent="0.25">
      <c r="A253" s="41" t="str">
        <f>'Exit Capacity'!A253</f>
        <v>O11E.C.</v>
      </c>
      <c r="B253" s="4" t="str">
        <f>'Exit Capacity'!B253</f>
        <v>Salida Nacional / National exit</v>
      </c>
      <c r="C253" s="47">
        <f>'Exit Capacity'!C253</f>
        <v>0.15667395103277762</v>
      </c>
      <c r="D253" s="47">
        <f>'Exit Capacity'!D253</f>
        <v>0.1566115673189272</v>
      </c>
      <c r="E253" s="58">
        <f>'Exit Capacity'!E253</f>
        <v>0.15636539708355357</v>
      </c>
      <c r="G253" s="57"/>
      <c r="H253" s="57"/>
      <c r="I253" s="57"/>
      <c r="J253" s="57"/>
    </row>
    <row r="254" spans="1:10" ht="15" customHeight="1" x14ac:dyDescent="0.25">
      <c r="A254" s="41" t="str">
        <f>'Exit Capacity'!A254</f>
        <v>O12</v>
      </c>
      <c r="B254" s="4" t="str">
        <f>'Exit Capacity'!B254</f>
        <v>Salida Nacional / National exit</v>
      </c>
      <c r="C254" s="47">
        <f>'Exit Capacity'!C254</f>
        <v>27.545593574940867</v>
      </c>
      <c r="D254" s="47">
        <f>'Exit Capacity'!D254</f>
        <v>27.979553674275028</v>
      </c>
      <c r="E254" s="58">
        <f>'Exit Capacity'!E254</f>
        <v>28.043692437662166</v>
      </c>
      <c r="G254" s="57"/>
      <c r="H254" s="57"/>
      <c r="I254" s="57"/>
      <c r="J254" s="57"/>
    </row>
    <row r="255" spans="1:10" ht="15" customHeight="1" x14ac:dyDescent="0.25">
      <c r="A255" s="41" t="str">
        <f>'Exit Capacity'!A255</f>
        <v>O14</v>
      </c>
      <c r="B255" s="4" t="str">
        <f>'Exit Capacity'!B255</f>
        <v>Salida Nacional / National exit</v>
      </c>
      <c r="C255" s="47">
        <f>'Exit Capacity'!C255</f>
        <v>9542.4076515494744</v>
      </c>
      <c r="D255" s="47">
        <f>'Exit Capacity'!D255</f>
        <v>9643.9919101761061</v>
      </c>
      <c r="E255" s="58">
        <f>'Exit Capacity'!E255</f>
        <v>9645.6437307048163</v>
      </c>
      <c r="G255" s="57"/>
      <c r="H255" s="57"/>
      <c r="I255" s="57"/>
      <c r="J255" s="57"/>
    </row>
    <row r="256" spans="1:10" ht="15" customHeight="1" x14ac:dyDescent="0.25">
      <c r="A256" s="41" t="str">
        <f>'Exit Capacity'!A256</f>
        <v>O14A</v>
      </c>
      <c r="B256" s="4" t="str">
        <f>'Exit Capacity'!B256</f>
        <v>Salida Nacional / National exit</v>
      </c>
      <c r="C256" s="47">
        <f>'Exit Capacity'!C256</f>
        <v>180.85753257867535</v>
      </c>
      <c r="D256" s="47">
        <f>'Exit Capacity'!D256</f>
        <v>185.30381055727992</v>
      </c>
      <c r="E256" s="58">
        <f>'Exit Capacity'!E256</f>
        <v>186.11049485285932</v>
      </c>
      <c r="G256" s="57"/>
      <c r="H256" s="57"/>
      <c r="I256" s="57"/>
      <c r="J256" s="57"/>
    </row>
    <row r="257" spans="1:10" ht="15" customHeight="1" x14ac:dyDescent="0.25">
      <c r="A257" s="41" t="str">
        <f>'Exit Capacity'!A257</f>
        <v>O16</v>
      </c>
      <c r="B257" s="4" t="str">
        <f>'Exit Capacity'!B257</f>
        <v>Salida Nacional / National exit</v>
      </c>
      <c r="C257" s="47">
        <f>'Exit Capacity'!C257</f>
        <v>507.76355574969762</v>
      </c>
      <c r="D257" s="47">
        <f>'Exit Capacity'!D257</f>
        <v>508.28882946941735</v>
      </c>
      <c r="E257" s="58">
        <f>'Exit Capacity'!E257</f>
        <v>507.66664713482049</v>
      </c>
      <c r="G257" s="57"/>
      <c r="H257" s="57"/>
      <c r="I257" s="57"/>
      <c r="J257" s="57"/>
    </row>
    <row r="258" spans="1:10" ht="15" customHeight="1" x14ac:dyDescent="0.25">
      <c r="A258" s="41" t="str">
        <f>'Exit Capacity'!A258</f>
        <v>O17</v>
      </c>
      <c r="B258" s="4" t="str">
        <f>'Exit Capacity'!B258</f>
        <v>Salida Nacional / National exit</v>
      </c>
      <c r="C258" s="47">
        <f>'Exit Capacity'!C258</f>
        <v>296.98614760555859</v>
      </c>
      <c r="D258" s="47">
        <f>'Exit Capacity'!D258</f>
        <v>297.76022392459703</v>
      </c>
      <c r="E258" s="58">
        <f>'Exit Capacity'!E258</f>
        <v>297.50902671844563</v>
      </c>
      <c r="G258" s="57"/>
      <c r="H258" s="57"/>
      <c r="I258" s="57"/>
      <c r="J258" s="57"/>
    </row>
    <row r="259" spans="1:10" ht="15" customHeight="1" x14ac:dyDescent="0.25">
      <c r="A259" s="41" t="str">
        <f>'Exit Capacity'!A259</f>
        <v>O19</v>
      </c>
      <c r="B259" s="4" t="str">
        <f>'Exit Capacity'!B259</f>
        <v>Salida Nacional / National exit</v>
      </c>
      <c r="C259" s="47">
        <f>'Exit Capacity'!C259</f>
        <v>433.60026644641732</v>
      </c>
      <c r="D259" s="47">
        <f>'Exit Capacity'!D259</f>
        <v>433.39046545685591</v>
      </c>
      <c r="E259" s="58">
        <f>'Exit Capacity'!E259</f>
        <v>432.70021168050874</v>
      </c>
      <c r="G259" s="57"/>
      <c r="H259" s="57"/>
      <c r="I259" s="57"/>
      <c r="J259" s="57"/>
    </row>
    <row r="260" spans="1:10" ht="15" customHeight="1" x14ac:dyDescent="0.25">
      <c r="A260" s="41" t="str">
        <f>'Exit Capacity'!A260</f>
        <v>O22</v>
      </c>
      <c r="B260" s="4" t="str">
        <f>'Exit Capacity'!B260</f>
        <v>Salida Nacional / National exit</v>
      </c>
      <c r="C260" s="47">
        <f>'Exit Capacity'!C260</f>
        <v>963.36821135225364</v>
      </c>
      <c r="D260" s="47">
        <f>'Exit Capacity'!D260</f>
        <v>963.91162870595576</v>
      </c>
      <c r="E260" s="58">
        <f>'Exit Capacity'!E260</f>
        <v>962.62176677888067</v>
      </c>
      <c r="G260" s="57"/>
      <c r="H260" s="57"/>
      <c r="I260" s="57"/>
      <c r="J260" s="57"/>
    </row>
    <row r="261" spans="1:10" ht="15" customHeight="1" x14ac:dyDescent="0.25">
      <c r="A261" s="41" t="str">
        <f>'Exit Capacity'!A261</f>
        <v>O24</v>
      </c>
      <c r="B261" s="4" t="str">
        <f>'Exit Capacity'!B261</f>
        <v>Salida Nacional / National exit</v>
      </c>
      <c r="C261" s="47">
        <f>'Exit Capacity'!C261</f>
        <v>3518.8130533277872</v>
      </c>
      <c r="D261" s="47">
        <f>'Exit Capacity'!D261</f>
        <v>3585.8806654569339</v>
      </c>
      <c r="E261" s="58">
        <f>'Exit Capacity'!E261</f>
        <v>3596.8822375442514</v>
      </c>
      <c r="G261" s="57"/>
      <c r="H261" s="57"/>
      <c r="I261" s="57"/>
      <c r="J261" s="57"/>
    </row>
    <row r="262" spans="1:10" ht="15" customHeight="1" x14ac:dyDescent="0.25">
      <c r="A262" s="41" t="str">
        <f>'Exit Capacity'!A262</f>
        <v>P01</v>
      </c>
      <c r="B262" s="4" t="str">
        <f>'Exit Capacity'!B262</f>
        <v>Salida Nacional / National exit</v>
      </c>
      <c r="C262" s="47">
        <f>'Exit Capacity'!C262</f>
        <v>920.22302104463813</v>
      </c>
      <c r="D262" s="47">
        <f>'Exit Capacity'!D262</f>
        <v>939.59480376374324</v>
      </c>
      <c r="E262" s="58">
        <f>'Exit Capacity'!E262</f>
        <v>942.9143232238423</v>
      </c>
      <c r="G262" s="57"/>
      <c r="H262" s="57"/>
      <c r="I262" s="57"/>
      <c r="J262" s="57"/>
    </row>
    <row r="263" spans="1:10" ht="15" customHeight="1" x14ac:dyDescent="0.25">
      <c r="A263" s="41" t="str">
        <f>'Exit Capacity'!A263</f>
        <v>P03</v>
      </c>
      <c r="B263" s="4" t="str">
        <f>'Exit Capacity'!B263</f>
        <v>Salida Nacional / National exit</v>
      </c>
      <c r="C263" s="47">
        <f>'Exit Capacity'!C263</f>
        <v>22639.40036150195</v>
      </c>
      <c r="D263" s="47">
        <f>'Exit Capacity'!D263</f>
        <v>22821.073195345845</v>
      </c>
      <c r="E263" s="58">
        <f>'Exit Capacity'!E263</f>
        <v>22819.679728003219</v>
      </c>
      <c r="G263" s="57"/>
      <c r="H263" s="57"/>
      <c r="I263" s="57"/>
      <c r="J263" s="57"/>
    </row>
    <row r="264" spans="1:10" ht="15" customHeight="1" x14ac:dyDescent="0.25">
      <c r="A264" s="41" t="str">
        <f>'Exit Capacity'!A264</f>
        <v>P04</v>
      </c>
      <c r="B264" s="4" t="str">
        <f>'Exit Capacity'!B264</f>
        <v>Salida Nacional / National exit</v>
      </c>
      <c r="C264" s="47">
        <f>'Exit Capacity'!C264</f>
        <v>5931.9550711386701</v>
      </c>
      <c r="D264" s="47">
        <f>'Exit Capacity'!D264</f>
        <v>6053.3841844530189</v>
      </c>
      <c r="E264" s="58">
        <f>'Exit Capacity'!E264</f>
        <v>6066.1790462305598</v>
      </c>
      <c r="G264" s="57"/>
      <c r="H264" s="57"/>
      <c r="I264" s="57"/>
      <c r="J264" s="57"/>
    </row>
    <row r="265" spans="1:10" ht="15" customHeight="1" x14ac:dyDescent="0.25">
      <c r="A265" s="41" t="str">
        <f>'Exit Capacity'!A265</f>
        <v>P04A</v>
      </c>
      <c r="B265" s="4" t="str">
        <f>'Exit Capacity'!B265</f>
        <v>Salida Nacional / National exit</v>
      </c>
      <c r="C265" s="47">
        <f>'Exit Capacity'!C265</f>
        <v>210.56382744175775</v>
      </c>
      <c r="D265" s="47">
        <f>'Exit Capacity'!D265</f>
        <v>211.19081582948937</v>
      </c>
      <c r="E265" s="58">
        <f>'Exit Capacity'!E265</f>
        <v>211.03158824502162</v>
      </c>
      <c r="G265" s="57"/>
      <c r="H265" s="57"/>
      <c r="I265" s="57"/>
      <c r="J265" s="57"/>
    </row>
    <row r="266" spans="1:10" ht="15" customHeight="1" x14ac:dyDescent="0.25">
      <c r="A266" s="41" t="str">
        <f>'Exit Capacity'!A266</f>
        <v>P06</v>
      </c>
      <c r="B266" s="4" t="str">
        <f>'Exit Capacity'!B266</f>
        <v>Salida Nacional / National exit</v>
      </c>
      <c r="C266" s="47">
        <f>'Exit Capacity'!C266</f>
        <v>439.50801180777353</v>
      </c>
      <c r="D266" s="47">
        <f>'Exit Capacity'!D266</f>
        <v>447.53918852005995</v>
      </c>
      <c r="E266" s="58">
        <f>'Exit Capacity'!E266</f>
        <v>448.82984208661583</v>
      </c>
      <c r="G266" s="57"/>
      <c r="H266" s="57"/>
      <c r="I266" s="57"/>
      <c r="J266" s="57"/>
    </row>
    <row r="267" spans="1:10" ht="15" customHeight="1" x14ac:dyDescent="0.25">
      <c r="A267" s="41" t="str">
        <f>'Exit Capacity'!A267</f>
        <v>Q03B</v>
      </c>
      <c r="B267" s="4" t="str">
        <f>'Exit Capacity'!B267</f>
        <v>Salida Nacional / National exit</v>
      </c>
      <c r="C267" s="47">
        <f>'Exit Capacity'!C267</f>
        <v>23.04671236942313</v>
      </c>
      <c r="D267" s="47">
        <f>'Exit Capacity'!D267</f>
        <v>23.035561031577167</v>
      </c>
      <c r="E267" s="58">
        <f>'Exit Capacity'!E267</f>
        <v>22.998872677172418</v>
      </c>
      <c r="G267" s="57"/>
      <c r="H267" s="57"/>
      <c r="I267" s="57"/>
      <c r="J267" s="57"/>
    </row>
    <row r="268" spans="1:10" ht="15" customHeight="1" x14ac:dyDescent="0.25">
      <c r="A268" s="41" t="str">
        <f>'Exit Capacity'!A268</f>
        <v>T02</v>
      </c>
      <c r="B268" s="4" t="str">
        <f>'Exit Capacity'!B268</f>
        <v>Salida Nacional / National exit</v>
      </c>
      <c r="C268" s="47">
        <f>'Exit Capacity'!C268</f>
        <v>6891.8963725540189</v>
      </c>
      <c r="D268" s="47">
        <f>'Exit Capacity'!D268</f>
        <v>6904.8465417299076</v>
      </c>
      <c r="E268" s="58">
        <f>'Exit Capacity'!E268</f>
        <v>6897.8069052722221</v>
      </c>
      <c r="G268" s="57"/>
      <c r="H268" s="57"/>
      <c r="I268" s="57"/>
      <c r="J268" s="57"/>
    </row>
    <row r="269" spans="1:10" ht="15" customHeight="1" x14ac:dyDescent="0.25">
      <c r="A269" s="41" t="str">
        <f>'Exit Capacity'!A269</f>
        <v>T04</v>
      </c>
      <c r="B269" s="4" t="str">
        <f>'Exit Capacity'!B269</f>
        <v>Salida Nacional / National exit</v>
      </c>
      <c r="C269" s="47">
        <f>'Exit Capacity'!C269</f>
        <v>11832.360099267366</v>
      </c>
      <c r="D269" s="47">
        <f>'Exit Capacity'!D269</f>
        <v>11854.593611896162</v>
      </c>
      <c r="E269" s="58">
        <f>'Exit Capacity'!E269</f>
        <v>11842.507604064274</v>
      </c>
      <c r="G269" s="57"/>
      <c r="H269" s="57"/>
      <c r="I269" s="57"/>
      <c r="J269" s="57"/>
    </row>
    <row r="270" spans="1:10" ht="15" customHeight="1" x14ac:dyDescent="0.25">
      <c r="A270" s="41" t="str">
        <f>'Exit Capacity'!A270</f>
        <v>T05</v>
      </c>
      <c r="B270" s="4" t="str">
        <f>'Exit Capacity'!B270</f>
        <v>Salida Nacional / National exit</v>
      </c>
      <c r="C270" s="47">
        <f>'Exit Capacity'!C270</f>
        <v>452.50020200537944</v>
      </c>
      <c r="D270" s="47">
        <f>'Exit Capacity'!D270</f>
        <v>453.25279666997233</v>
      </c>
      <c r="E270" s="58">
        <f>'Exit Capacity'!E270</f>
        <v>452.7670151828392</v>
      </c>
      <c r="G270" s="57"/>
      <c r="H270" s="57"/>
      <c r="I270" s="57"/>
      <c r="J270" s="57"/>
    </row>
    <row r="271" spans="1:10" ht="15" customHeight="1" x14ac:dyDescent="0.25">
      <c r="A271" s="41" t="str">
        <f>'Exit Capacity'!A271</f>
        <v>T05A</v>
      </c>
      <c r="B271" s="4" t="str">
        <f>'Exit Capacity'!B271</f>
        <v>Salida Nacional / National exit</v>
      </c>
      <c r="C271" s="47">
        <f>'Exit Capacity'!C271</f>
        <v>2787.2604860028323</v>
      </c>
      <c r="D271" s="47">
        <f>'Exit Capacity'!D271</f>
        <v>2792.4978681223247</v>
      </c>
      <c r="E271" s="58">
        <f>'Exit Capacity'!E271</f>
        <v>2789.6508577388731</v>
      </c>
      <c r="G271" s="57"/>
      <c r="H271" s="57"/>
      <c r="I271" s="57"/>
      <c r="J271" s="57"/>
    </row>
    <row r="272" spans="1:10" ht="15" customHeight="1" x14ac:dyDescent="0.25">
      <c r="A272" s="41" t="str">
        <f>'Exit Capacity'!A272</f>
        <v>T06</v>
      </c>
      <c r="B272" s="4" t="str">
        <f>'Exit Capacity'!B272</f>
        <v>Salida Nacional / National exit</v>
      </c>
      <c r="C272" s="47">
        <f>'Exit Capacity'!C272</f>
        <v>314.61401221025829</v>
      </c>
      <c r="D272" s="47">
        <f>'Exit Capacity'!D272</f>
        <v>315.18482399972078</v>
      </c>
      <c r="E272" s="58">
        <f>'Exit Capacity'!E272</f>
        <v>314.85854980478723</v>
      </c>
      <c r="G272" s="57"/>
      <c r="H272" s="57"/>
      <c r="I272" s="57"/>
      <c r="J272" s="57"/>
    </row>
    <row r="273" spans="1:10" ht="15" customHeight="1" x14ac:dyDescent="0.25">
      <c r="A273" s="41" t="str">
        <f>'Exit Capacity'!A273</f>
        <v>T07</v>
      </c>
      <c r="B273" s="4" t="str">
        <f>'Exit Capacity'!B273</f>
        <v>Salida Nacional / National exit</v>
      </c>
      <c r="C273" s="47">
        <f>'Exit Capacity'!C273</f>
        <v>8494.3825938609843</v>
      </c>
      <c r="D273" s="47">
        <f>'Exit Capacity'!D273</f>
        <v>8510.3439034467319</v>
      </c>
      <c r="E273" s="58">
        <f>'Exit Capacity'!E273</f>
        <v>8501.6674286187881</v>
      </c>
      <c r="G273" s="57"/>
      <c r="H273" s="57"/>
      <c r="I273" s="57"/>
      <c r="J273" s="57"/>
    </row>
    <row r="274" spans="1:10" ht="15" customHeight="1" x14ac:dyDescent="0.25">
      <c r="A274" s="41" t="str">
        <f>'Exit Capacity'!A274</f>
        <v>T08</v>
      </c>
      <c r="B274" s="4" t="str">
        <f>'Exit Capacity'!B274</f>
        <v>Salida Nacional / National exit</v>
      </c>
      <c r="C274" s="47">
        <f>'Exit Capacity'!C274</f>
        <v>530.75588314929928</v>
      </c>
      <c r="D274" s="47">
        <f>'Exit Capacity'!D274</f>
        <v>530.49907263021703</v>
      </c>
      <c r="E274" s="58">
        <f>'Exit Capacity'!E274</f>
        <v>529.65415559253915</v>
      </c>
      <c r="G274" s="57"/>
      <c r="H274" s="57"/>
      <c r="I274" s="57"/>
      <c r="J274" s="57"/>
    </row>
    <row r="275" spans="1:10" ht="15" customHeight="1" x14ac:dyDescent="0.25">
      <c r="A275" s="41" t="str">
        <f>'Exit Capacity'!A275</f>
        <v>T09.2</v>
      </c>
      <c r="B275" s="4" t="str">
        <f>'Exit Capacity'!B275</f>
        <v>Salida Nacional / National exit</v>
      </c>
      <c r="C275" s="47">
        <f>'Exit Capacity'!C275</f>
        <v>9909.2307825600037</v>
      </c>
      <c r="D275" s="47">
        <f>'Exit Capacity'!D275</f>
        <v>9927.6171319430723</v>
      </c>
      <c r="E275" s="58">
        <f>'Exit Capacity'!E275</f>
        <v>9917.439100159103</v>
      </c>
      <c r="G275" s="57"/>
      <c r="H275" s="57"/>
      <c r="I275" s="57"/>
      <c r="J275" s="57"/>
    </row>
    <row r="276" spans="1:10" ht="15" customHeight="1" x14ac:dyDescent="0.25">
      <c r="A276" s="41" t="str">
        <f>'Exit Capacity'!A276</f>
        <v>T10</v>
      </c>
      <c r="B276" s="4" t="str">
        <f>'Exit Capacity'!B276</f>
        <v>Salida Nacional / National exit</v>
      </c>
      <c r="C276" s="47">
        <f>'Exit Capacity'!C276</f>
        <v>183.11190522360576</v>
      </c>
      <c r="D276" s="47">
        <f>'Exit Capacity'!D276</f>
        <v>183.02330504992219</v>
      </c>
      <c r="E276" s="58">
        <f>'Exit Capacity'!E276</f>
        <v>182.73180688016652</v>
      </c>
      <c r="G276" s="57"/>
      <c r="H276" s="57"/>
      <c r="I276" s="57"/>
      <c r="J276" s="57"/>
    </row>
    <row r="277" spans="1:10" ht="15" customHeight="1" x14ac:dyDescent="0.25">
      <c r="A277" s="41" t="str">
        <f>'Exit Capacity'!A277</f>
        <v>PR Barcelona</v>
      </c>
      <c r="B277" s="4" t="str">
        <f>'Exit Capacity'!B277</f>
        <v>Planta GNL / LNG Plant</v>
      </c>
      <c r="C277" s="47">
        <f>'Exit Capacity'!C277</f>
        <v>1946.1013072377445</v>
      </c>
      <c r="D277" s="47">
        <f>'Exit Capacity'!D277</f>
        <v>1946.1013072377448</v>
      </c>
      <c r="E277" s="58">
        <f>'Exit Capacity'!E277</f>
        <v>1946.1013072377441</v>
      </c>
      <c r="G277" s="57"/>
      <c r="H277" s="57"/>
      <c r="I277" s="57"/>
      <c r="J277" s="57"/>
    </row>
    <row r="278" spans="1:10" ht="15" customHeight="1" x14ac:dyDescent="0.25">
      <c r="A278" s="41" t="str">
        <f>'Exit Capacity'!A278</f>
        <v>PR Cartagena</v>
      </c>
      <c r="B278" s="4" t="str">
        <f>'Exit Capacity'!B278</f>
        <v>Planta GNL / LNG Plant</v>
      </c>
      <c r="C278" s="47">
        <f>'Exit Capacity'!C278</f>
        <v>2187.2297058864283</v>
      </c>
      <c r="D278" s="47">
        <f>'Exit Capacity'!D278</f>
        <v>2187.2297058864292</v>
      </c>
      <c r="E278" s="58">
        <f>'Exit Capacity'!E278</f>
        <v>2187.2297058864283</v>
      </c>
      <c r="G278" s="57"/>
      <c r="H278" s="57"/>
      <c r="I278" s="57"/>
      <c r="J278" s="57"/>
    </row>
    <row r="279" spans="1:10" ht="15" customHeight="1" x14ac:dyDescent="0.25">
      <c r="A279" s="41" t="str">
        <f>'Exit Capacity'!A279</f>
        <v>PR Huelva</v>
      </c>
      <c r="B279" s="4" t="str">
        <f>'Exit Capacity'!B279</f>
        <v>Planta GNL / LNG Plant</v>
      </c>
      <c r="C279" s="47">
        <f>'Exit Capacity'!C279</f>
        <v>2296.3801300056498</v>
      </c>
      <c r="D279" s="47">
        <f>'Exit Capacity'!D279</f>
        <v>2296.3801300056502</v>
      </c>
      <c r="E279" s="58">
        <f>'Exit Capacity'!E279</f>
        <v>2296.3801300056507</v>
      </c>
      <c r="G279" s="57"/>
      <c r="H279" s="57"/>
      <c r="I279" s="57"/>
      <c r="J279" s="57"/>
    </row>
    <row r="280" spans="1:10" ht="15" customHeight="1" x14ac:dyDescent="0.25">
      <c r="A280" s="41" t="str">
        <f>'Exit Capacity'!A280</f>
        <v>PR Bilbao</v>
      </c>
      <c r="B280" s="4" t="str">
        <f>'Exit Capacity'!B280</f>
        <v>Planta GNL / LNG Plant</v>
      </c>
      <c r="C280" s="47">
        <f>'Exit Capacity'!C280</f>
        <v>2515.3876054868615</v>
      </c>
      <c r="D280" s="47">
        <f>'Exit Capacity'!D280</f>
        <v>2515.3876054868615</v>
      </c>
      <c r="E280" s="58">
        <f>'Exit Capacity'!E280</f>
        <v>2515.387605486861</v>
      </c>
      <c r="G280" s="57"/>
      <c r="H280" s="57"/>
      <c r="I280" s="57"/>
      <c r="J280" s="57"/>
    </row>
    <row r="281" spans="1:10" ht="15" customHeight="1" x14ac:dyDescent="0.25">
      <c r="A281" s="41" t="str">
        <f>'Exit Capacity'!A281</f>
        <v>PR Sagunto</v>
      </c>
      <c r="B281" s="4" t="str">
        <f>'Exit Capacity'!B281</f>
        <v>Planta GNL / LNG Plant</v>
      </c>
      <c r="C281" s="47">
        <f>'Exit Capacity'!C281</f>
        <v>1960.6852434860637</v>
      </c>
      <c r="D281" s="47">
        <f>'Exit Capacity'!D281</f>
        <v>1960.6852434860641</v>
      </c>
      <c r="E281" s="58">
        <f>'Exit Capacity'!E281</f>
        <v>1960.6852434860637</v>
      </c>
      <c r="G281" s="57"/>
      <c r="H281" s="57"/>
      <c r="I281" s="57"/>
      <c r="J281" s="57"/>
    </row>
    <row r="282" spans="1:10" ht="15" customHeight="1" x14ac:dyDescent="0.25">
      <c r="A282" s="41" t="str">
        <f>'Exit Capacity'!A282</f>
        <v>PR Mugardos</v>
      </c>
      <c r="B282" s="4" t="str">
        <f>'Exit Capacity'!B282</f>
        <v>Planta GNL / LNG Plant</v>
      </c>
      <c r="C282" s="47">
        <f>'Exit Capacity'!C282</f>
        <v>960.47555286376223</v>
      </c>
      <c r="D282" s="47">
        <f>'Exit Capacity'!D282</f>
        <v>960.47555286376223</v>
      </c>
      <c r="E282" s="58">
        <f>'Exit Capacity'!E282</f>
        <v>960.47555286376223</v>
      </c>
      <c r="G282" s="57"/>
      <c r="H282" s="57"/>
      <c r="I282" s="57"/>
      <c r="J282" s="57"/>
    </row>
    <row r="283" spans="1:10" ht="15" customHeight="1" x14ac:dyDescent="0.25">
      <c r="A283" s="41" t="str">
        <f>'Exit Capacity'!A283</f>
        <v>PR El Musel</v>
      </c>
      <c r="B283" s="4" t="str">
        <f>'Exit Capacity'!B283</f>
        <v>Planta GNL / LNG Plant</v>
      </c>
      <c r="C283" s="47">
        <f>'Exit Capacity'!C283</f>
        <v>215.0893576257418</v>
      </c>
      <c r="D283" s="47">
        <f>'Exit Capacity'!D283</f>
        <v>589.50037632973135</v>
      </c>
      <c r="E283" s="58">
        <f>'Exit Capacity'!E283</f>
        <v>620.20242783487618</v>
      </c>
      <c r="G283" s="57"/>
      <c r="H283" s="57"/>
      <c r="I283" s="57"/>
      <c r="J283" s="57"/>
    </row>
    <row r="284" spans="1:10" ht="15" customHeight="1" x14ac:dyDescent="0.25">
      <c r="A284" s="41" t="str">
        <f>'Exit Capacity'!A284</f>
        <v>CI Tarifa</v>
      </c>
      <c r="B284" s="4" t="str">
        <f>'Exit Capacity'!B284</f>
        <v>CI Tarifa</v>
      </c>
      <c r="C284" s="47">
        <f>'Exit Capacity'!C284</f>
        <v>17386.387518789892</v>
      </c>
      <c r="D284" s="47">
        <f>'Exit Capacity'!D284</f>
        <v>17302.368738539666</v>
      </c>
      <c r="E284" s="58">
        <f>'Exit Capacity'!E284</f>
        <v>16961.686219163748</v>
      </c>
      <c r="G284" s="57"/>
      <c r="H284" s="57"/>
      <c r="I284" s="57"/>
      <c r="J284" s="57"/>
    </row>
    <row r="285" spans="1:10" ht="15" customHeight="1" x14ac:dyDescent="0.25">
      <c r="A285" s="41" t="str">
        <f>'Exit Capacity'!A285</f>
        <v>CI Biriatou</v>
      </c>
      <c r="B285" s="4" t="str">
        <f>'Exit Capacity'!B285</f>
        <v>VIP Pirineos</v>
      </c>
      <c r="C285" s="47">
        <f>'Exit Capacity'!C285</f>
        <v>61043.95903411162</v>
      </c>
      <c r="D285" s="47">
        <f>'Exit Capacity'!D285</f>
        <v>60748.967393430175</v>
      </c>
      <c r="E285" s="58">
        <f>'Exit Capacity'!E285</f>
        <v>59552.824161608973</v>
      </c>
      <c r="G285" s="57"/>
      <c r="H285" s="57"/>
      <c r="I285" s="57"/>
      <c r="J285" s="57"/>
    </row>
    <row r="286" spans="1:10" ht="15" customHeight="1" x14ac:dyDescent="0.25">
      <c r="A286" s="41" t="str">
        <f>'Exit Capacity'!A286</f>
        <v>CI Larrau</v>
      </c>
      <c r="B286" s="4" t="str">
        <f>'Exit Capacity'!B286</f>
        <v>VIP Pirineos</v>
      </c>
      <c r="C286" s="47">
        <f>'Exit Capacity'!C286</f>
        <v>100722.53240628417</v>
      </c>
      <c r="D286" s="47">
        <f>'Exit Capacity'!D286</f>
        <v>100235.79619915978</v>
      </c>
      <c r="E286" s="58">
        <f>'Exit Capacity'!E286</f>
        <v>98262.159866654809</v>
      </c>
      <c r="G286" s="57"/>
      <c r="H286" s="57"/>
      <c r="I286" s="57"/>
      <c r="J286" s="57"/>
    </row>
    <row r="287" spans="1:10" ht="15" customHeight="1" x14ac:dyDescent="0.25">
      <c r="A287" s="41" t="str">
        <f>'Exit Capacity'!A287</f>
        <v>CI Badajoz</v>
      </c>
      <c r="B287" s="4" t="str">
        <f>'Exit Capacity'!B287</f>
        <v>VIP Ibérico</v>
      </c>
      <c r="C287" s="47">
        <f>'Exit Capacity'!C287</f>
        <v>46566.839838607499</v>
      </c>
      <c r="D287" s="47">
        <f>'Exit Capacity'!D287</f>
        <v>44359.699210640625</v>
      </c>
      <c r="E287" s="58">
        <f>'Exit Capacity'!E287</f>
        <v>42141.714250108598</v>
      </c>
      <c r="G287" s="57"/>
      <c r="H287" s="57"/>
      <c r="I287" s="57"/>
      <c r="J287" s="57"/>
    </row>
    <row r="288" spans="1:10" ht="15" customHeight="1" x14ac:dyDescent="0.25">
      <c r="A288" s="41" t="str">
        <f>'Exit Capacity'!A288</f>
        <v>CI Tuy</v>
      </c>
      <c r="B288" s="4" t="str">
        <f>'Exit Capacity'!B288</f>
        <v>VIP Ibérico</v>
      </c>
      <c r="C288" s="47">
        <f>'Exit Capacity'!C288</f>
        <v>3475.13730138862</v>
      </c>
      <c r="D288" s="47">
        <f>'Exit Capacity'!D288</f>
        <v>3310.4253142269126</v>
      </c>
      <c r="E288" s="58">
        <f>'Exit Capacity'!E288</f>
        <v>3144.904048515567</v>
      </c>
      <c r="G288" s="57"/>
      <c r="H288" s="57"/>
      <c r="I288" s="57"/>
      <c r="J288" s="57"/>
    </row>
    <row r="289" spans="1:10" ht="15" customHeight="1" x14ac:dyDescent="0.25">
      <c r="A289" s="41" t="str">
        <f>'Exit Capacity'!A289</f>
        <v>AS Serrablo</v>
      </c>
      <c r="B289" s="4" t="str">
        <f>'Exit Capacity'!B289</f>
        <v>AA.SS / Storage facilities</v>
      </c>
      <c r="C289" s="47">
        <f>'Exit Capacity'!C289</f>
        <v>7243.1438867848183</v>
      </c>
      <c r="D289" s="47">
        <f>'Exit Capacity'!D289</f>
        <v>5656.3539786245774</v>
      </c>
      <c r="E289" s="58">
        <f>'Exit Capacity'!E289</f>
        <v>7367.4524806226891</v>
      </c>
      <c r="G289" s="57"/>
      <c r="H289" s="57"/>
      <c r="I289" s="57"/>
      <c r="J289" s="57"/>
    </row>
    <row r="290" spans="1:10" ht="15" customHeight="1" x14ac:dyDescent="0.25">
      <c r="A290" s="41" t="str">
        <f>'Exit Capacity'!A290</f>
        <v>AS Gaviota</v>
      </c>
      <c r="B290" s="4" t="str">
        <f>'Exit Capacity'!B290</f>
        <v>AA.SS / Storage facilities</v>
      </c>
      <c r="C290" s="47">
        <f>'Exit Capacity'!C290</f>
        <v>14597.308697090559</v>
      </c>
      <c r="D290" s="47">
        <f>'Exit Capacity'!D290</f>
        <v>11399.407000134921</v>
      </c>
      <c r="E290" s="58">
        <f>'Exit Capacity'!E290</f>
        <v>14847.831252808845</v>
      </c>
      <c r="G290" s="57"/>
      <c r="H290" s="57"/>
      <c r="I290" s="57"/>
      <c r="J290" s="57"/>
    </row>
    <row r="291" spans="1:10" ht="15" customHeight="1" x14ac:dyDescent="0.25">
      <c r="A291" s="41" t="str">
        <f>'Exit Capacity'!A291</f>
        <v>AS Yela</v>
      </c>
      <c r="B291" s="4" t="str">
        <f>'Exit Capacity'!B291</f>
        <v>AA.SS / Storage facilities</v>
      </c>
      <c r="C291" s="47">
        <f>'Exit Capacity'!C291</f>
        <v>9808.278822358674</v>
      </c>
      <c r="D291" s="47">
        <f>'Exit Capacity'!D291</f>
        <v>7659.5326294055521</v>
      </c>
      <c r="E291" s="58">
        <f>'Exit Capacity'!E291</f>
        <v>9976.6108847110063</v>
      </c>
      <c r="G291" s="57"/>
      <c r="H291" s="57"/>
      <c r="I291" s="57"/>
      <c r="J291" s="57"/>
    </row>
    <row r="292" spans="1:10" ht="15" customHeight="1" thickBot="1" x14ac:dyDescent="0.3">
      <c r="A292" s="41" t="str">
        <f>'Exit Capacity'!A292</f>
        <v>YAC/AS Marismas</v>
      </c>
      <c r="B292" s="4" t="str">
        <f>'Exit Capacity'!B292</f>
        <v>AA.SS / Storage facilities</v>
      </c>
      <c r="C292" s="47">
        <f>'Exit Capacity'!C292</f>
        <v>251.9458881155762</v>
      </c>
      <c r="D292" s="47">
        <f>'Exit Capacity'!D292</f>
        <v>196.75090663886181</v>
      </c>
      <c r="E292" s="58">
        <f>'Exit Capacity'!E292</f>
        <v>256.26984461353049</v>
      </c>
      <c r="G292" s="57"/>
      <c r="H292" s="57"/>
      <c r="I292" s="57"/>
      <c r="J292" s="57"/>
    </row>
    <row r="293" spans="1:10" ht="18.75" customHeight="1" thickBot="1" x14ac:dyDescent="0.3">
      <c r="A293" s="28" t="s">
        <v>7</v>
      </c>
      <c r="B293" s="29"/>
      <c r="C293" s="59">
        <f>SUM(C12:C292)</f>
        <v>1861490.9753887299</v>
      </c>
      <c r="D293" s="59">
        <f>SUM(D12:D292)</f>
        <v>1797569.3661158537</v>
      </c>
      <c r="E293" s="60">
        <f>SUM(E12:E292)</f>
        <v>1731188.0497091822</v>
      </c>
    </row>
    <row r="294" spans="1:10" ht="9" customHeight="1" x14ac:dyDescent="0.25">
      <c r="C294" s="57">
        <f>C293-Input!C137</f>
        <v>0</v>
      </c>
      <c r="D294" s="57">
        <f>D293-Input!D137</f>
        <v>0</v>
      </c>
      <c r="E294" s="57">
        <f>E293-Input!E137</f>
        <v>0</v>
      </c>
    </row>
    <row r="295" spans="1:10" ht="27.75" customHeight="1" x14ac:dyDescent="0.25">
      <c r="A295" s="84" t="s">
        <v>86</v>
      </c>
      <c r="B295" s="18"/>
      <c r="C295" s="19"/>
      <c r="D295" s="19"/>
      <c r="E295" s="19"/>
    </row>
    <row r="296" spans="1:10" ht="9.75" customHeight="1" thickBot="1" x14ac:dyDescent="0.3"/>
    <row r="297" spans="1:10" ht="15" customHeight="1" x14ac:dyDescent="0.25">
      <c r="A297" s="216" t="s">
        <v>36</v>
      </c>
      <c r="B297" s="214" t="s">
        <v>162</v>
      </c>
      <c r="C297" s="22" t="s">
        <v>11</v>
      </c>
      <c r="D297" s="23"/>
      <c r="E297" s="24"/>
    </row>
    <row r="298" spans="1:10" ht="33" customHeight="1" x14ac:dyDescent="0.25">
      <c r="A298" s="217"/>
      <c r="B298" s="215"/>
      <c r="C298" s="21" t="s">
        <v>57</v>
      </c>
      <c r="D298" s="21" t="s">
        <v>58</v>
      </c>
      <c r="E298" s="25" t="s">
        <v>59</v>
      </c>
    </row>
    <row r="299" spans="1:10" ht="15" customHeight="1" x14ac:dyDescent="0.25">
      <c r="A299" s="48" t="str">
        <f>A12</f>
        <v>01.1A</v>
      </c>
      <c r="B299" s="4" t="str">
        <f>B12</f>
        <v>Salida Nacional / National exit</v>
      </c>
      <c r="C299" s="46" cm="1">
        <f t="array" ref="C299">SUMPRODUCT('Distance Matrix_ex'!$B12:$AD12,TRANSPOSE('Entry capacity'!C$12:C$40))/(SUM('Entry capacity'!$C$12:$C$40)-IFERROR(VLOOKUP($A299,'Entry capacity'!$A$12:$E$40,3,FALSE),0))</f>
        <v>1069.2006893249395</v>
      </c>
      <c r="D299" s="46" cm="1">
        <f t="array" ref="D299">SUMPRODUCT('Distance Matrix_ex'!$B12:$AD12,TRANSPOSE('Entry capacity'!D$12:D$40))/(SUM('Entry capacity'!$D$12:$D$40)-IFERROR(VLOOKUP($A299,'Entry capacity'!$A$12:$E$40,4,FALSE),0))</f>
        <v>1056.113980392138</v>
      </c>
      <c r="E299" s="51" cm="1">
        <f t="array" ref="E299">SUMPRODUCT('Distance Matrix_ex'!$B12:$AD12,TRANSPOSE('Entry capacity'!E$12:E$40))/(SUM('Entry capacity'!$E$12:$E$40)-IFERROR(VLOOKUP($A299,'Entry capacity'!$A$12:$E$40,5,FALSE),0))</f>
        <v>1056.8872030425925</v>
      </c>
    </row>
    <row r="300" spans="1:10" ht="15" customHeight="1" x14ac:dyDescent="0.25">
      <c r="A300" s="41" t="str">
        <f t="shared" ref="A300:B300" si="0">A13</f>
        <v>03A</v>
      </c>
      <c r="B300" s="4" t="str">
        <f t="shared" si="0"/>
        <v>Salida Nacional / National exit</v>
      </c>
      <c r="C300" s="46" cm="1">
        <f t="array" ref="C300">SUMPRODUCT('Distance Matrix_ex'!$B13:$AD13,TRANSPOSE('Entry capacity'!C$12:C$40))/(SUM('Entry capacity'!$C$12:$C$40)-IFERROR(VLOOKUP($A300,'Entry capacity'!$A$12:$E$40,3,FALSE),0))</f>
        <v>1048.247768601608</v>
      </c>
      <c r="D300" s="46" cm="1">
        <f t="array" ref="D300">SUMPRODUCT('Distance Matrix_ex'!$B13:$AD13,TRANSPOSE('Entry capacity'!D$12:D$40))/(SUM('Entry capacity'!$D$12:$D$40)-IFERROR(VLOOKUP($A300,'Entry capacity'!$A$12:$E$40,4,FALSE),0))</f>
        <v>1035.0123748602946</v>
      </c>
      <c r="E300" s="51" cm="1">
        <f t="array" ref="E300">SUMPRODUCT('Distance Matrix_ex'!$B13:$AD13,TRANSPOSE('Entry capacity'!E$12:E$40))/(SUM('Entry capacity'!$E$12:$E$40)-IFERROR(VLOOKUP($A300,'Entry capacity'!$A$12:$E$40,5,FALSE),0))</f>
        <v>1035.7642390335964</v>
      </c>
    </row>
    <row r="301" spans="1:10" ht="15" customHeight="1" x14ac:dyDescent="0.25">
      <c r="A301" s="41" t="str">
        <f t="shared" ref="A301:B301" si="1">A14</f>
        <v>1.01</v>
      </c>
      <c r="B301" s="4" t="str">
        <f t="shared" si="1"/>
        <v>Salida Nacional / National exit</v>
      </c>
      <c r="C301" s="46" cm="1">
        <f t="array" ref="C301">SUMPRODUCT('Distance Matrix_ex'!$B14:$AD14,TRANSPOSE('Entry capacity'!C$12:C$40))/(SUM('Entry capacity'!$C$12:$C$40)-IFERROR(VLOOKUP($A301,'Entry capacity'!$A$12:$E$40,3,FALSE),0))</f>
        <v>680.12229139608371</v>
      </c>
      <c r="D301" s="46" cm="1">
        <f t="array" ref="D301">SUMPRODUCT('Distance Matrix_ex'!$B14:$AD14,TRANSPOSE('Entry capacity'!D$12:D$40))/(SUM('Entry capacity'!$D$12:$D$40)-IFERROR(VLOOKUP($A301,'Entry capacity'!$A$12:$E$40,4,FALSE),0))</f>
        <v>685.52597577786378</v>
      </c>
      <c r="E301" s="51" cm="1">
        <f t="array" ref="E301">SUMPRODUCT('Distance Matrix_ex'!$B14:$AD14,TRANSPOSE('Entry capacity'!E$12:E$40))/(SUM('Entry capacity'!$E$12:$E$40)-IFERROR(VLOOKUP($A301,'Entry capacity'!$A$12:$E$40,5,FALSE),0))</f>
        <v>686.72519408551</v>
      </c>
    </row>
    <row r="302" spans="1:10" ht="15" customHeight="1" x14ac:dyDescent="0.25">
      <c r="A302" s="41" t="str">
        <f t="shared" ref="A302:B302" si="2">A15</f>
        <v>10</v>
      </c>
      <c r="B302" s="4" t="str">
        <f t="shared" si="2"/>
        <v>Salida Nacional / National exit</v>
      </c>
      <c r="C302" s="46" cm="1">
        <f t="array" ref="C302">SUMPRODUCT('Distance Matrix_ex'!$B15:$AD15,TRANSPOSE('Entry capacity'!C$12:C$40))/(SUM('Entry capacity'!$C$12:$C$40)-IFERROR(VLOOKUP($A302,'Entry capacity'!$A$12:$E$40,3,FALSE),0))</f>
        <v>620.4042465732756</v>
      </c>
      <c r="D302" s="46" cm="1">
        <f t="array" ref="D302">SUMPRODUCT('Distance Matrix_ex'!$B15:$AD15,TRANSPOSE('Entry capacity'!D$12:D$40))/(SUM('Entry capacity'!$D$12:$D$40)-IFERROR(VLOOKUP($A302,'Entry capacity'!$A$12:$E$40,4,FALSE),0))</f>
        <v>624.83314189608893</v>
      </c>
      <c r="E302" s="51" cm="1">
        <f t="array" ref="E302">SUMPRODUCT('Distance Matrix_ex'!$B15:$AD15,TRANSPOSE('Entry capacity'!E$12:E$40))/(SUM('Entry capacity'!$E$12:$E$40)-IFERROR(VLOOKUP($A302,'Entry capacity'!$A$12:$E$40,5,FALSE),0))</f>
        <v>625.89233238210863</v>
      </c>
    </row>
    <row r="303" spans="1:10" ht="15" customHeight="1" x14ac:dyDescent="0.25">
      <c r="A303" s="41" t="str">
        <f t="shared" ref="A303:B303" si="3">A16</f>
        <v>11</v>
      </c>
      <c r="B303" s="4" t="str">
        <f t="shared" si="3"/>
        <v>Salida Nacional / National exit</v>
      </c>
      <c r="C303" s="46" cm="1">
        <f t="array" ref="C303">SUMPRODUCT('Distance Matrix_ex'!$B16:$AD16,TRANSPOSE('Entry capacity'!C$12:C$40))/(SUM('Entry capacity'!$C$12:$C$40)-IFERROR(VLOOKUP($A303,'Entry capacity'!$A$12:$E$40,3,FALSE),0))</f>
        <v>604.31017844712812</v>
      </c>
      <c r="D303" s="46" cm="1">
        <f t="array" ref="D303">SUMPRODUCT('Distance Matrix_ex'!$B16:$AD16,TRANSPOSE('Entry capacity'!D$12:D$40))/(SUM('Entry capacity'!$D$12:$D$40)-IFERROR(VLOOKUP($A303,'Entry capacity'!$A$12:$E$40,4,FALSE),0))</f>
        <v>608.47636722001744</v>
      </c>
      <c r="E303" s="51" cm="1">
        <f t="array" ref="E303">SUMPRODUCT('Distance Matrix_ex'!$B16:$AD16,TRANSPOSE('Entry capacity'!E$12:E$40))/(SUM('Entry capacity'!$E$12:$E$40)-IFERROR(VLOOKUP($A303,'Entry capacity'!$A$12:$E$40,5,FALSE),0))</f>
        <v>609.4978200790348</v>
      </c>
    </row>
    <row r="304" spans="1:10" ht="15" customHeight="1" x14ac:dyDescent="0.25">
      <c r="A304" s="41" t="str">
        <f t="shared" ref="A304:B304" si="4">A17</f>
        <v>12</v>
      </c>
      <c r="B304" s="4" t="str">
        <f t="shared" si="4"/>
        <v>Salida Nacional / National exit</v>
      </c>
      <c r="C304" s="46" cm="1">
        <f t="array" ref="C304">SUMPRODUCT('Distance Matrix_ex'!$B17:$AD17,TRANSPOSE('Entry capacity'!C$12:C$40))/(SUM('Entry capacity'!$C$12:$C$40)-IFERROR(VLOOKUP($A304,'Entry capacity'!$A$12:$E$40,3,FALSE),0))</f>
        <v>598.65756416999693</v>
      </c>
      <c r="D304" s="46" cm="1">
        <f t="array" ref="D304">SUMPRODUCT('Distance Matrix_ex'!$B17:$AD17,TRANSPOSE('Entry capacity'!D$12:D$40))/(SUM('Entry capacity'!$D$12:$D$40)-IFERROR(VLOOKUP($A304,'Entry capacity'!$A$12:$E$40,4,FALSE),0))</f>
        <v>602.7314842397119</v>
      </c>
      <c r="E304" s="51" cm="1">
        <f t="array" ref="E304">SUMPRODUCT('Distance Matrix_ex'!$B17:$AD17,TRANSPOSE('Entry capacity'!E$12:E$40))/(SUM('Entry capacity'!$E$12:$E$40)-IFERROR(VLOOKUP($A304,'Entry capacity'!$A$12:$E$40,5,FALSE),0))</f>
        <v>603.73968275883783</v>
      </c>
    </row>
    <row r="305" spans="1:5" ht="15" customHeight="1" x14ac:dyDescent="0.25">
      <c r="A305" s="41" t="str">
        <f t="shared" ref="A305:B305" si="5">A18</f>
        <v>13</v>
      </c>
      <c r="B305" s="4" t="str">
        <f t="shared" si="5"/>
        <v>Salida Nacional / National exit</v>
      </c>
      <c r="C305" s="46" cm="1">
        <f t="array" ref="C305">SUMPRODUCT('Distance Matrix_ex'!$B18:$AD18,TRANSPOSE('Entry capacity'!C$12:C$40))/(SUM('Entry capacity'!$C$12:$C$40)-IFERROR(VLOOKUP($A305,'Entry capacity'!$A$12:$E$40,3,FALSE),0))</f>
        <v>584.285521084366</v>
      </c>
      <c r="D305" s="46" cm="1">
        <f t="array" ref="D305">SUMPRODUCT('Distance Matrix_ex'!$B18:$AD18,TRANSPOSE('Entry capacity'!D$12:D$40))/(SUM('Entry capacity'!$D$12:$D$40)-IFERROR(VLOOKUP($A305,'Entry capacity'!$A$12:$E$40,4,FALSE),0))</f>
        <v>588.12484354800665</v>
      </c>
      <c r="E305" s="51" cm="1">
        <f t="array" ref="E305">SUMPRODUCT('Distance Matrix_ex'!$B18:$AD18,TRANSPOSE('Entry capacity'!E$12:E$40))/(SUM('Entry capacity'!$E$12:$E$40)-IFERROR(VLOOKUP($A305,'Entry capacity'!$A$12:$E$40,5,FALSE),0))</f>
        <v>589.09934227184328</v>
      </c>
    </row>
    <row r="306" spans="1:5" ht="15" customHeight="1" x14ac:dyDescent="0.25">
      <c r="A306" s="41" t="str">
        <f t="shared" ref="A306:B306" si="6">A19</f>
        <v>13A</v>
      </c>
      <c r="B306" s="4" t="str">
        <f t="shared" si="6"/>
        <v>Salida Nacional / National exit</v>
      </c>
      <c r="C306" s="46" cm="1">
        <f t="array" ref="C306">SUMPRODUCT('Distance Matrix_ex'!$B19:$AD19,TRANSPOSE('Entry capacity'!C$12:C$40))/(SUM('Entry capacity'!$C$12:$C$40)-IFERROR(VLOOKUP($A306,'Entry capacity'!$A$12:$E$40,3,FALSE),0))</f>
        <v>578.60331196808772</v>
      </c>
      <c r="D306" s="46" cm="1">
        <f t="array" ref="D306">SUMPRODUCT('Distance Matrix_ex'!$B19:$AD19,TRANSPOSE('Entry capacity'!D$12:D$40))/(SUM('Entry capacity'!$D$12:$D$40)-IFERROR(VLOOKUP($A306,'Entry capacity'!$A$12:$E$40,4,FALSE),0))</f>
        <v>582.34988264633841</v>
      </c>
      <c r="E306" s="51" cm="1">
        <f t="array" ref="E306">SUMPRODUCT('Distance Matrix_ex'!$B19:$AD19,TRANSPOSE('Entry capacity'!E$12:E$40))/(SUM('Entry capacity'!$E$12:$E$40)-IFERROR(VLOOKUP($A306,'Entry capacity'!$A$12:$E$40,5,FALSE),0))</f>
        <v>583.31105763583412</v>
      </c>
    </row>
    <row r="307" spans="1:5" ht="15" customHeight="1" x14ac:dyDescent="0.25">
      <c r="A307" s="41" t="str">
        <f t="shared" ref="A307:B307" si="7">A20</f>
        <v>14</v>
      </c>
      <c r="B307" s="4" t="str">
        <f t="shared" si="7"/>
        <v>Salida Nacional / National exit</v>
      </c>
      <c r="C307" s="46" cm="1">
        <f t="array" ref="C307">SUMPRODUCT('Distance Matrix_ex'!$B20:$AD20,TRANSPOSE('Entry capacity'!C$12:C$40))/(SUM('Entry capacity'!$C$12:$C$40)-IFERROR(VLOOKUP($A307,'Entry capacity'!$A$12:$E$40,3,FALSE),0))</f>
        <v>575.13085084147326</v>
      </c>
      <c r="D307" s="46" cm="1">
        <f t="array" ref="D307">SUMPRODUCT('Distance Matrix_ex'!$B20:$AD20,TRANSPOSE('Entry capacity'!D$12:D$40))/(SUM('Entry capacity'!$D$12:$D$40)-IFERROR(VLOOKUP($A307,'Entry capacity'!$A$12:$E$40,4,FALSE),0))</f>
        <v>578.82073987309673</v>
      </c>
      <c r="E307" s="51" cm="1">
        <f t="array" ref="E307">SUMPRODUCT('Distance Matrix_ex'!$B20:$AD20,TRANSPOSE('Entry capacity'!E$12:E$40))/(SUM('Entry capacity'!$E$12:$E$40)-IFERROR(VLOOKUP($A307,'Entry capacity'!$A$12:$E$40,5,FALSE),0))</f>
        <v>579.77377258049535</v>
      </c>
    </row>
    <row r="308" spans="1:5" ht="15" customHeight="1" x14ac:dyDescent="0.25">
      <c r="A308" s="41" t="str">
        <f t="shared" ref="A308:B308" si="8">A21</f>
        <v>15</v>
      </c>
      <c r="B308" s="4" t="str">
        <f t="shared" si="8"/>
        <v>Salida Nacional / National exit</v>
      </c>
      <c r="C308" s="46" cm="1">
        <f t="array" ref="C308">SUMPRODUCT('Distance Matrix_ex'!$B21:$AD21,TRANSPOSE('Entry capacity'!C$12:C$40))/(SUM('Entry capacity'!$C$12:$C$40)-IFERROR(VLOOKUP($A308,'Entry capacity'!$A$12:$E$40,3,FALSE),0))</f>
        <v>561.0081936003902</v>
      </c>
      <c r="D308" s="46" cm="1">
        <f t="array" ref="D308">SUMPRODUCT('Distance Matrix_ex'!$B21:$AD21,TRANSPOSE('Entry capacity'!D$12:D$40))/(SUM('Entry capacity'!$D$12:$D$40)-IFERROR(VLOOKUP($A308,'Entry capacity'!$A$12:$E$40,4,FALSE),0))</f>
        <v>564.46755579874252</v>
      </c>
      <c r="E308" s="51" cm="1">
        <f t="array" ref="E308">SUMPRODUCT('Distance Matrix_ex'!$B21:$AD21,TRANSPOSE('Entry capacity'!E$12:E$40))/(SUM('Entry capacity'!$E$12:$E$40)-IFERROR(VLOOKUP($A308,'Entry capacity'!$A$12:$E$40,5,FALSE),0))</f>
        <v>565.38747347474782</v>
      </c>
    </row>
    <row r="309" spans="1:5" ht="15" customHeight="1" x14ac:dyDescent="0.25">
      <c r="A309" s="41" t="str">
        <f t="shared" ref="A309:B309" si="9">A22</f>
        <v>15.02</v>
      </c>
      <c r="B309" s="4" t="str">
        <f t="shared" si="9"/>
        <v>Salida Nacional / National exit</v>
      </c>
      <c r="C309" s="46" cm="1">
        <f t="array" ref="C309">SUMPRODUCT('Distance Matrix_ex'!$B22:$AD22,TRANSPOSE('Entry capacity'!C$12:C$40))/(SUM('Entry capacity'!$C$12:$C$40)-IFERROR(VLOOKUP($A309,'Entry capacity'!$A$12:$E$40,3,FALSE),0))</f>
        <v>558.21020297097346</v>
      </c>
      <c r="D309" s="46" cm="1">
        <f t="array" ref="D309">SUMPRODUCT('Distance Matrix_ex'!$B22:$AD22,TRANSPOSE('Entry capacity'!D$12:D$40))/(SUM('Entry capacity'!$D$12:$D$40)-IFERROR(VLOOKUP($A309,'Entry capacity'!$A$12:$E$40,4,FALSE),0))</f>
        <v>562.97083235995422</v>
      </c>
      <c r="E309" s="51" cm="1">
        <f t="array" ref="E309">SUMPRODUCT('Distance Matrix_ex'!$B22:$AD22,TRANSPOSE('Entry capacity'!E$12:E$40))/(SUM('Entry capacity'!$E$12:$E$40)-IFERROR(VLOOKUP($A309,'Entry capacity'!$A$12:$E$40,5,FALSE),0))</f>
        <v>563.80317440040176</v>
      </c>
    </row>
    <row r="310" spans="1:5" ht="15" customHeight="1" x14ac:dyDescent="0.25">
      <c r="A310" s="41" t="str">
        <f t="shared" ref="A310:B310" si="10">A23</f>
        <v>15.04</v>
      </c>
      <c r="B310" s="4" t="str">
        <f t="shared" si="10"/>
        <v>Salida Nacional / National exit</v>
      </c>
      <c r="C310" s="46" cm="1">
        <f t="array" ref="C310">SUMPRODUCT('Distance Matrix_ex'!$B23:$AD23,TRANSPOSE('Entry capacity'!C$12:C$40))/(SUM('Entry capacity'!$C$12:$C$40)-IFERROR(VLOOKUP($A310,'Entry capacity'!$A$12:$E$40,3,FALSE),0))</f>
        <v>555.37960675694512</v>
      </c>
      <c r="D310" s="46" cm="1">
        <f t="array" ref="D310">SUMPRODUCT('Distance Matrix_ex'!$B23:$AD23,TRANSPOSE('Entry capacity'!D$12:D$40))/(SUM('Entry capacity'!$D$12:$D$40)-IFERROR(VLOOKUP($A310,'Entry capacity'!$A$12:$E$40,4,FALSE),0))</f>
        <v>561.45452869398071</v>
      </c>
      <c r="E310" s="51" cm="1">
        <f t="array" ref="E310">SUMPRODUCT('Distance Matrix_ex'!$B23:$AD23,TRANSPOSE('Entry capacity'!E$12:E$40))/(SUM('Entry capacity'!$E$12:$E$40)-IFERROR(VLOOKUP($A310,'Entry capacity'!$A$12:$E$40,5,FALSE),0))</f>
        <v>562.1982210564554</v>
      </c>
    </row>
    <row r="311" spans="1:5" ht="15" customHeight="1" x14ac:dyDescent="0.25">
      <c r="A311" s="41" t="str">
        <f t="shared" ref="A311:B311" si="11">A24</f>
        <v>15.07</v>
      </c>
      <c r="B311" s="4" t="str">
        <f t="shared" si="11"/>
        <v>Salida Nacional / National exit</v>
      </c>
      <c r="C311" s="46" cm="1">
        <f t="array" ref="C311">SUMPRODUCT('Distance Matrix_ex'!$B24:$AD24,TRANSPOSE('Entry capacity'!C$12:C$40))/(SUM('Entry capacity'!$C$12:$C$40)-IFERROR(VLOOKUP($A311,'Entry capacity'!$A$12:$E$40,3,FALSE),0))</f>
        <v>553.19277427721829</v>
      </c>
      <c r="D311" s="46" cm="1">
        <f t="array" ref="D311">SUMPRODUCT('Distance Matrix_ex'!$B24:$AD24,TRANSPOSE('Entry capacity'!D$12:D$40))/(SUM('Entry capacity'!$D$12:$D$40)-IFERROR(VLOOKUP($A311,'Entry capacity'!$A$12:$E$40,4,FALSE),0))</f>
        <v>559.95484580573407</v>
      </c>
      <c r="E311" s="51" cm="1">
        <f t="array" ref="E311">SUMPRODUCT('Distance Matrix_ex'!$B24:$AD24,TRANSPOSE('Entry capacity'!E$12:E$40))/(SUM('Entry capacity'!$E$12:$E$40)-IFERROR(VLOOKUP($A311,'Entry capacity'!$A$12:$E$40,5,FALSE),0))</f>
        <v>560.67271346918631</v>
      </c>
    </row>
    <row r="312" spans="1:5" ht="15" customHeight="1" x14ac:dyDescent="0.25">
      <c r="A312" s="41" t="str">
        <f t="shared" ref="A312:B312" si="12">A25</f>
        <v>15.08</v>
      </c>
      <c r="B312" s="4" t="str">
        <f t="shared" si="12"/>
        <v>Salida Nacional / National exit</v>
      </c>
      <c r="C312" s="46" cm="1">
        <f t="array" ref="C312">SUMPRODUCT('Distance Matrix_ex'!$B25:$AD25,TRANSPOSE('Entry capacity'!C$12:C$40))/(SUM('Entry capacity'!$C$12:$C$40)-IFERROR(VLOOKUP($A312,'Entry capacity'!$A$12:$E$40,3,FALSE),0))</f>
        <v>551.99931677098675</v>
      </c>
      <c r="D312" s="46" cm="1">
        <f t="array" ref="D312">SUMPRODUCT('Distance Matrix_ex'!$B25:$AD25,TRANSPOSE('Entry capacity'!D$12:D$40))/(SUM('Entry capacity'!$D$12:$D$40)-IFERROR(VLOOKUP($A312,'Entry capacity'!$A$12:$E$40,4,FALSE),0))</f>
        <v>559.06212661511756</v>
      </c>
      <c r="E312" s="51" cm="1">
        <f t="array" ref="E312">SUMPRODUCT('Distance Matrix_ex'!$B25:$AD25,TRANSPOSE('Entry capacity'!E$12:E$40))/(SUM('Entry capacity'!$E$12:$E$40)-IFERROR(VLOOKUP($A312,'Entry capacity'!$A$12:$E$40,5,FALSE),0))</f>
        <v>559.77551329497169</v>
      </c>
    </row>
    <row r="313" spans="1:5" ht="15" customHeight="1" x14ac:dyDescent="0.25">
      <c r="A313" s="41" t="str">
        <f t="shared" ref="A313:B313" si="13">A26</f>
        <v>15.08A</v>
      </c>
      <c r="B313" s="4" t="str">
        <f t="shared" si="13"/>
        <v>Salida Nacional / National exit</v>
      </c>
      <c r="C313" s="46" cm="1">
        <f t="array" ref="C313">SUMPRODUCT('Distance Matrix_ex'!$B26:$AD26,TRANSPOSE('Entry capacity'!C$12:C$40))/(SUM('Entry capacity'!$C$12:$C$40)-IFERROR(VLOOKUP($A313,'Entry capacity'!$A$12:$E$40,3,FALSE),0))</f>
        <v>551.49635510383075</v>
      </c>
      <c r="D313" s="46" cm="1">
        <f t="array" ref="D313">SUMPRODUCT('Distance Matrix_ex'!$B26:$AD26,TRANSPOSE('Entry capacity'!D$12:D$40))/(SUM('Entry capacity'!$D$12:$D$40)-IFERROR(VLOOKUP($A313,'Entry capacity'!$A$12:$E$40,4,FALSE),0))</f>
        <v>558.68590581959711</v>
      </c>
      <c r="E313" s="51" cm="1">
        <f t="array" ref="E313">SUMPRODUCT('Distance Matrix_ex'!$B26:$AD26,TRANSPOSE('Entry capacity'!E$12:E$40))/(SUM('Entry capacity'!$E$12:$E$40)-IFERROR(VLOOKUP($A313,'Entry capacity'!$A$12:$E$40,5,FALSE),0))</f>
        <v>559.39740406775684</v>
      </c>
    </row>
    <row r="314" spans="1:5" ht="15" customHeight="1" x14ac:dyDescent="0.25">
      <c r="A314" s="41" t="str">
        <f t="shared" ref="A314:B314" si="14">A27</f>
        <v>15.09</v>
      </c>
      <c r="B314" s="4" t="str">
        <f t="shared" si="14"/>
        <v>Salida Nacional / National exit</v>
      </c>
      <c r="C314" s="46" cm="1">
        <f t="array" ref="C314">SUMPRODUCT('Distance Matrix_ex'!$B27:$AD27,TRANSPOSE('Entry capacity'!C$12:C$40))/(SUM('Entry capacity'!$C$12:$C$40)-IFERROR(VLOOKUP($A314,'Entry capacity'!$A$12:$E$40,3,FALSE),0))</f>
        <v>551.35792855188254</v>
      </c>
      <c r="D314" s="46" cm="1">
        <f t="array" ref="D314">SUMPRODUCT('Distance Matrix_ex'!$B27:$AD27,TRANSPOSE('Entry capacity'!D$12:D$40))/(SUM('Entry capacity'!$D$12:$D$40)-IFERROR(VLOOKUP($A314,'Entry capacity'!$A$12:$E$40,4,FALSE),0))</f>
        <v>558.5823612536866</v>
      </c>
      <c r="E314" s="51" cm="1">
        <f t="array" ref="E314">SUMPRODUCT('Distance Matrix_ex'!$B27:$AD27,TRANSPOSE('Entry capacity'!E$12:E$40))/(SUM('Entry capacity'!$E$12:$E$40)-IFERROR(VLOOKUP($A314,'Entry capacity'!$A$12:$E$40,5,FALSE),0))</f>
        <v>559.29333976226167</v>
      </c>
    </row>
    <row r="315" spans="1:5" ht="15" customHeight="1" x14ac:dyDescent="0.25">
      <c r="A315" s="41" t="str">
        <f t="shared" ref="A315:B315" si="15">A28</f>
        <v>15.09AD</v>
      </c>
      <c r="B315" s="4" t="str">
        <f t="shared" si="15"/>
        <v>Salida Nacional / National exit</v>
      </c>
      <c r="C315" s="46" cm="1">
        <f t="array" ref="C315">SUMPRODUCT('Distance Matrix_ex'!$B28:$AD28,TRANSPOSE('Entry capacity'!C$12:C$40))/(SUM('Entry capacity'!$C$12:$C$40)-IFERROR(VLOOKUP($A315,'Entry capacity'!$A$12:$E$40,3,FALSE),0))</f>
        <v>551.10135903014805</v>
      </c>
      <c r="D315" s="46" cm="1">
        <f t="array" ref="D315">SUMPRODUCT('Distance Matrix_ex'!$B28:$AD28,TRANSPOSE('Entry capacity'!D$12:D$40))/(SUM('Entry capacity'!$D$12:$D$40)-IFERROR(VLOOKUP($A315,'Entry capacity'!$A$12:$E$40,4,FALSE),0))</f>
        <v>558.39044446185812</v>
      </c>
      <c r="E315" s="51" cm="1">
        <f t="array" ref="E315">SUMPRODUCT('Distance Matrix_ex'!$B28:$AD28,TRANSPOSE('Entry capacity'!E$12:E$40))/(SUM('Entry capacity'!$E$12:$E$40)-IFERROR(VLOOKUP($A315,'Entry capacity'!$A$12:$E$40,5,FALSE),0))</f>
        <v>559.10045964847791</v>
      </c>
    </row>
    <row r="316" spans="1:5" ht="15" customHeight="1" x14ac:dyDescent="0.25">
      <c r="A316" s="41" t="str">
        <f t="shared" ref="A316:B316" si="16">A29</f>
        <v>15.09X</v>
      </c>
      <c r="B316" s="4" t="str">
        <f t="shared" si="16"/>
        <v>Salida Nacional / National exit</v>
      </c>
      <c r="C316" s="46" cm="1">
        <f t="array" ref="C316">SUMPRODUCT('Distance Matrix_ex'!$B29:$AD29,TRANSPOSE('Entry capacity'!C$12:C$40))/(SUM('Entry capacity'!$C$12:$C$40)-IFERROR(VLOOKUP($A316,'Entry capacity'!$A$12:$E$40,3,FALSE),0))</f>
        <v>550.26140521724676</v>
      </c>
      <c r="D316" s="46" cm="1">
        <f t="array" ref="D316">SUMPRODUCT('Distance Matrix_ex'!$B29:$AD29,TRANSPOSE('Entry capacity'!D$12:D$40))/(SUM('Entry capacity'!$D$12:$D$40)-IFERROR(VLOOKUP($A316,'Entry capacity'!$A$12:$E$40,4,FALSE),0))</f>
        <v>557.76214987734795</v>
      </c>
      <c r="E316" s="51" cm="1">
        <f t="array" ref="E316">SUMPRODUCT('Distance Matrix_ex'!$B29:$AD29,TRANSPOSE('Entry capacity'!E$12:E$40))/(SUM('Entry capacity'!$E$12:$E$40)-IFERROR(VLOOKUP($A316,'Entry capacity'!$A$12:$E$40,5,FALSE),0))</f>
        <v>558.46901135364362</v>
      </c>
    </row>
    <row r="317" spans="1:5" ht="15" customHeight="1" x14ac:dyDescent="0.25">
      <c r="A317" s="41" t="str">
        <f t="shared" ref="A317:B317" si="17">A30</f>
        <v>15.09X.3</v>
      </c>
      <c r="B317" s="4" t="str">
        <f t="shared" si="17"/>
        <v>Salida Nacional / National exit</v>
      </c>
      <c r="C317" s="46" cm="1">
        <f t="array" ref="C317">SUMPRODUCT('Distance Matrix_ex'!$B30:$AD30,TRANSPOSE('Entry capacity'!C$12:C$40))/(SUM('Entry capacity'!$C$12:$C$40)-IFERROR(VLOOKUP($A317,'Entry capacity'!$A$12:$E$40,3,FALSE),0))</f>
        <v>549.95693797342426</v>
      </c>
      <c r="D317" s="46" cm="1">
        <f t="array" ref="D317">SUMPRODUCT('Distance Matrix_ex'!$B30:$AD30,TRANSPOSE('Entry capacity'!D$12:D$40))/(SUM('Entry capacity'!$D$12:$D$40)-IFERROR(VLOOKUP($A317,'Entry capacity'!$A$12:$E$40,4,FALSE),0))</f>
        <v>557.53440506862592</v>
      </c>
      <c r="E317" s="51" cm="1">
        <f t="array" ref="E317">SUMPRODUCT('Distance Matrix_ex'!$B30:$AD30,TRANSPOSE('Entry capacity'!E$12:E$40))/(SUM('Entry capacity'!$E$12:$E$40)-IFERROR(VLOOKUP($A317,'Entry capacity'!$A$12:$E$40,5,FALSE),0))</f>
        <v>558.24012338505327</v>
      </c>
    </row>
    <row r="318" spans="1:5" ht="15" customHeight="1" x14ac:dyDescent="0.25">
      <c r="A318" s="41" t="str">
        <f t="shared" ref="A318:B318" si="18">A31</f>
        <v>15.10</v>
      </c>
      <c r="B318" s="4" t="str">
        <f t="shared" si="18"/>
        <v>Salida Nacional / National exit</v>
      </c>
      <c r="C318" s="46" cm="1">
        <f t="array" ref="C318">SUMPRODUCT('Distance Matrix_ex'!$B31:$AD31,TRANSPOSE('Entry capacity'!C$12:C$40))/(SUM('Entry capacity'!$C$12:$C$40)-IFERROR(VLOOKUP($A318,'Entry capacity'!$A$12:$E$40,3,FALSE),0))</f>
        <v>549.80747999959829</v>
      </c>
      <c r="D318" s="46" cm="1">
        <f t="array" ref="D318">SUMPRODUCT('Distance Matrix_ex'!$B31:$AD31,TRANSPOSE('Entry capacity'!D$12:D$40))/(SUM('Entry capacity'!$D$12:$D$40)-IFERROR(VLOOKUP($A318,'Entry capacity'!$A$12:$E$40,4,FALSE),0))</f>
        <v>557.42260887921123</v>
      </c>
      <c r="E318" s="51" cm="1">
        <f t="array" ref="E318">SUMPRODUCT('Distance Matrix_ex'!$B31:$AD31,TRANSPOSE('Entry capacity'!E$12:E$40))/(SUM('Entry capacity'!$E$12:$E$40)-IFERROR(VLOOKUP($A318,'Entry capacity'!$A$12:$E$40,5,FALSE),0))</f>
        <v>558.12776603721807</v>
      </c>
    </row>
    <row r="319" spans="1:5" ht="15" customHeight="1" x14ac:dyDescent="0.25">
      <c r="A319" s="41" t="str">
        <f t="shared" ref="A319:B319" si="19">A32</f>
        <v>15.11</v>
      </c>
      <c r="B319" s="4" t="str">
        <f t="shared" si="19"/>
        <v>Salida Nacional / National exit</v>
      </c>
      <c r="C319" s="46" cm="1">
        <f t="array" ref="C319">SUMPRODUCT('Distance Matrix_ex'!$B32:$AD32,TRANSPOSE('Entry capacity'!C$12:C$40))/(SUM('Entry capacity'!$C$12:$C$40)-IFERROR(VLOOKUP($A319,'Entry capacity'!$A$12:$E$40,3,FALSE),0))</f>
        <v>548.38936088895207</v>
      </c>
      <c r="D319" s="46" cm="1">
        <f t="array" ref="D319">SUMPRODUCT('Distance Matrix_ex'!$B32:$AD32,TRANSPOSE('Entry capacity'!D$12:D$40))/(SUM('Entry capacity'!$D$12:$D$40)-IFERROR(VLOOKUP($A319,'Entry capacity'!$A$12:$E$40,4,FALSE),0))</f>
        <v>556.33376220776756</v>
      </c>
      <c r="E319" s="51" cm="1">
        <f t="array" ref="E319">SUMPRODUCT('Distance Matrix_ex'!$B32:$AD32,TRANSPOSE('Entry capacity'!E$12:E$40))/(SUM('Entry capacity'!$E$12:$E$40)-IFERROR(VLOOKUP($A319,'Entry capacity'!$A$12:$E$40,5,FALSE),0))</f>
        <v>557.03175050748644</v>
      </c>
    </row>
    <row r="320" spans="1:5" ht="15" customHeight="1" x14ac:dyDescent="0.25">
      <c r="A320" s="41" t="str">
        <f t="shared" ref="A320:B320" si="20">A33</f>
        <v>15.12</v>
      </c>
      <c r="B320" s="4" t="str">
        <f t="shared" si="20"/>
        <v>Salida Nacional / National exit</v>
      </c>
      <c r="C320" s="46" cm="1">
        <f t="array" ref="C320">SUMPRODUCT('Distance Matrix_ex'!$B33:$AD33,TRANSPOSE('Entry capacity'!C$12:C$40))/(SUM('Entry capacity'!$C$12:$C$40)-IFERROR(VLOOKUP($A320,'Entry capacity'!$A$12:$E$40,3,FALSE),0))</f>
        <v>549.28799163301335</v>
      </c>
      <c r="D320" s="46" cm="1">
        <f t="array" ref="D320">SUMPRODUCT('Distance Matrix_ex'!$B33:$AD33,TRANSPOSE('Entry capacity'!D$12:D$40))/(SUM('Entry capacity'!$D$12:$D$40)-IFERROR(VLOOKUP($A320,'Entry capacity'!$A$12:$E$40,4,FALSE),0))</f>
        <v>557.26433519561886</v>
      </c>
      <c r="E320" s="51" cm="1">
        <f t="array" ref="E320">SUMPRODUCT('Distance Matrix_ex'!$B33:$AD33,TRANSPOSE('Entry capacity'!E$12:E$40))/(SUM('Entry capacity'!$E$12:$E$40)-IFERROR(VLOOKUP($A320,'Entry capacity'!$A$12:$E$40,5,FALSE),0))</f>
        <v>557.94344818027662</v>
      </c>
    </row>
    <row r="321" spans="1:5" ht="15" customHeight="1" x14ac:dyDescent="0.25">
      <c r="A321" s="41" t="str">
        <f t="shared" ref="A321:B321" si="21">A34</f>
        <v>15.13E.C.</v>
      </c>
      <c r="B321" s="4" t="str">
        <f t="shared" si="21"/>
        <v>Salida Nacional / National exit</v>
      </c>
      <c r="C321" s="46" cm="1">
        <f t="array" ref="C321">SUMPRODUCT('Distance Matrix_ex'!$B34:$AD34,TRANSPOSE('Entry capacity'!C$12:C$40))/(SUM('Entry capacity'!$C$12:$C$40)-IFERROR(VLOOKUP($A321,'Entry capacity'!$A$12:$E$40,3,FALSE),0))</f>
        <v>551.58519729560805</v>
      </c>
      <c r="D321" s="46" cm="1">
        <f t="array" ref="D321">SUMPRODUCT('Distance Matrix_ex'!$B34:$AD34,TRANSPOSE('Entry capacity'!D$12:D$40))/(SUM('Entry capacity'!$D$12:$D$40)-IFERROR(VLOOKUP($A321,'Entry capacity'!$A$12:$E$40,4,FALSE),0))</f>
        <v>559.64319609179472</v>
      </c>
      <c r="E321" s="51" cm="1">
        <f t="array" ref="E321">SUMPRODUCT('Distance Matrix_ex'!$B34:$AD34,TRANSPOSE('Entry capacity'!E$12:E$40))/(SUM('Entry capacity'!$E$12:$E$40)-IFERROR(VLOOKUP($A321,'Entry capacity'!$A$12:$E$40,5,FALSE),0))</f>
        <v>560.2740573546771</v>
      </c>
    </row>
    <row r="322" spans="1:5" ht="15" customHeight="1" x14ac:dyDescent="0.25">
      <c r="A322" s="41" t="str">
        <f t="shared" ref="A322:B322" si="22">A35</f>
        <v>15.14</v>
      </c>
      <c r="B322" s="4" t="str">
        <f t="shared" si="22"/>
        <v>Salida Nacional / National exit</v>
      </c>
      <c r="C322" s="46" cm="1">
        <f t="array" ref="C322">SUMPRODUCT('Distance Matrix_ex'!$B35:$AD35,TRANSPOSE('Entry capacity'!C$12:C$40))/(SUM('Entry capacity'!$C$12:$C$40)-IFERROR(VLOOKUP($A322,'Entry capacity'!$A$12:$E$40,3,FALSE),0))</f>
        <v>551.58531929272249</v>
      </c>
      <c r="D322" s="46" cm="1">
        <f t="array" ref="D322">SUMPRODUCT('Distance Matrix_ex'!$B35:$AD35,TRANSPOSE('Entry capacity'!D$12:D$40))/(SUM('Entry capacity'!$D$12:$D$40)-IFERROR(VLOOKUP($A322,'Entry capacity'!$A$12:$E$40,4,FALSE),0))</f>
        <v>559.64332242535284</v>
      </c>
      <c r="E322" s="51" cm="1">
        <f t="array" ref="E322">SUMPRODUCT('Distance Matrix_ex'!$B35:$AD35,TRANSPOSE('Entry capacity'!E$12:E$40))/(SUM('Entry capacity'!$E$12:$E$40)-IFERROR(VLOOKUP($A322,'Entry capacity'!$A$12:$E$40,5,FALSE),0))</f>
        <v>560.2741811257431</v>
      </c>
    </row>
    <row r="323" spans="1:5" ht="15" customHeight="1" x14ac:dyDescent="0.25">
      <c r="A323" s="41" t="str">
        <f t="shared" ref="A323:B323" si="23">A36</f>
        <v>15.15</v>
      </c>
      <c r="B323" s="4" t="str">
        <f t="shared" si="23"/>
        <v>Salida Nacional / National exit</v>
      </c>
      <c r="C323" s="46" cm="1">
        <f t="array" ref="C323">SUMPRODUCT('Distance Matrix_ex'!$B36:$AD36,TRANSPOSE('Entry capacity'!C$12:C$40))/(SUM('Entry capacity'!$C$12:$C$40)-IFERROR(VLOOKUP($A323,'Entry capacity'!$A$12:$E$40,3,FALSE),0))</f>
        <v>552.84347553267685</v>
      </c>
      <c r="D323" s="46" cm="1">
        <f t="array" ref="D323">SUMPRODUCT('Distance Matrix_ex'!$B36:$AD36,TRANSPOSE('Entry capacity'!D$12:D$40))/(SUM('Entry capacity'!$D$12:$D$40)-IFERROR(VLOOKUP($A323,'Entry capacity'!$A$12:$E$40,4,FALSE),0))</f>
        <v>560.94620040847917</v>
      </c>
      <c r="E323" s="51" cm="1">
        <f t="array" ref="E323">SUMPRODUCT('Distance Matrix_ex'!$B36:$AD36,TRANSPOSE('Entry capacity'!E$12:E$40))/(SUM('Entry capacity'!$E$12:$E$40)-IFERROR(VLOOKUP($A323,'Entry capacity'!$A$12:$E$40,5,FALSE),0))</f>
        <v>561.55063213028882</v>
      </c>
    </row>
    <row r="324" spans="1:5" ht="15" customHeight="1" x14ac:dyDescent="0.25">
      <c r="A324" s="41" t="str">
        <f t="shared" ref="A324:B324" si="24">A37</f>
        <v>15.16</v>
      </c>
      <c r="B324" s="4" t="str">
        <f t="shared" si="24"/>
        <v>Salida Nacional / National exit</v>
      </c>
      <c r="C324" s="46" cm="1">
        <f t="array" ref="C324">SUMPRODUCT('Distance Matrix_ex'!$B37:$AD37,TRANSPOSE('Entry capacity'!C$12:C$40))/(SUM('Entry capacity'!$C$12:$C$40)-IFERROR(VLOOKUP($A324,'Entry capacity'!$A$12:$E$40,3,FALSE),0))</f>
        <v>555.2870777324523</v>
      </c>
      <c r="D324" s="46" cm="1">
        <f t="array" ref="D324">SUMPRODUCT('Distance Matrix_ex'!$B37:$AD37,TRANSPOSE('Entry capacity'!D$12:D$40))/(SUM('Entry capacity'!$D$12:$D$40)-IFERROR(VLOOKUP($A324,'Entry capacity'!$A$12:$E$40,4,FALSE),0))</f>
        <v>563.47666157419405</v>
      </c>
      <c r="E324" s="51" cm="1">
        <f t="array" ref="E324">SUMPRODUCT('Distance Matrix_ex'!$B37:$AD37,TRANSPOSE('Entry capacity'!E$12:E$40))/(SUM('Entry capacity'!$E$12:$E$40)-IFERROR(VLOOKUP($A324,'Entry capacity'!$A$12:$E$40,5,FALSE),0))</f>
        <v>564.02976658399257</v>
      </c>
    </row>
    <row r="325" spans="1:5" ht="15" customHeight="1" x14ac:dyDescent="0.25">
      <c r="A325" s="41" t="str">
        <f t="shared" ref="A325:B325" si="25">A38</f>
        <v>15.17</v>
      </c>
      <c r="B325" s="4" t="str">
        <f t="shared" si="25"/>
        <v>Salida Nacional / National exit</v>
      </c>
      <c r="C325" s="46" cm="1">
        <f t="array" ref="C325">SUMPRODUCT('Distance Matrix_ex'!$B38:$AD38,TRANSPOSE('Entry capacity'!C$12:C$40))/(SUM('Entry capacity'!$C$12:$C$40)-IFERROR(VLOOKUP($A325,'Entry capacity'!$A$12:$E$40,3,FALSE),0))</f>
        <v>556.21815970892214</v>
      </c>
      <c r="D325" s="46" cm="1">
        <f t="array" ref="D325">SUMPRODUCT('Distance Matrix_ex'!$B38:$AD38,TRANSPOSE('Entry capacity'!D$12:D$40))/(SUM('Entry capacity'!$D$12:$D$40)-IFERROR(VLOOKUP($A325,'Entry capacity'!$A$12:$E$40,4,FALSE),0))</f>
        <v>564.44083928845942</v>
      </c>
      <c r="E325" s="51" cm="1">
        <f t="array" ref="E325">SUMPRODUCT('Distance Matrix_ex'!$B38:$AD38,TRANSPOSE('Entry capacity'!E$12:E$40))/(SUM('Entry capacity'!$E$12:$E$40)-IFERROR(VLOOKUP($A325,'Entry capacity'!$A$12:$E$40,5,FALSE),0))</f>
        <v>564.97438736036145</v>
      </c>
    </row>
    <row r="326" spans="1:5" ht="15" customHeight="1" x14ac:dyDescent="0.25">
      <c r="A326" s="41" t="str">
        <f t="shared" ref="A326:B326" si="26">A39</f>
        <v>15.19</v>
      </c>
      <c r="B326" s="4" t="str">
        <f t="shared" si="26"/>
        <v>Salida Nacional / National exit</v>
      </c>
      <c r="C326" s="46" cm="1">
        <f t="array" ref="C326">SUMPRODUCT('Distance Matrix_ex'!$B39:$AD39,TRANSPOSE('Entry capacity'!C$12:C$40))/(SUM('Entry capacity'!$C$12:$C$40)-IFERROR(VLOOKUP($A326,'Entry capacity'!$A$12:$E$40,3,FALSE),0))</f>
        <v>556.98722562763942</v>
      </c>
      <c r="D326" s="46" cm="1">
        <f t="array" ref="D326">SUMPRODUCT('Distance Matrix_ex'!$B39:$AD39,TRANSPOSE('Entry capacity'!D$12:D$40))/(SUM('Entry capacity'!$D$12:$D$40)-IFERROR(VLOOKUP($A326,'Entry capacity'!$A$12:$E$40,4,FALSE),0))</f>
        <v>564.59603040122931</v>
      </c>
      <c r="E326" s="51" cm="1">
        <f t="array" ref="E326">SUMPRODUCT('Distance Matrix_ex'!$B39:$AD39,TRANSPOSE('Entry capacity'!E$12:E$40))/(SUM('Entry capacity'!$E$12:$E$40)-IFERROR(VLOOKUP($A326,'Entry capacity'!$A$12:$E$40,5,FALSE),0))</f>
        <v>564.99735124044003</v>
      </c>
    </row>
    <row r="327" spans="1:5" ht="15" customHeight="1" x14ac:dyDescent="0.25">
      <c r="A327" s="41" t="str">
        <f t="shared" ref="A327:B327" si="27">A40</f>
        <v>15.20.04</v>
      </c>
      <c r="B327" s="4" t="str">
        <f t="shared" si="27"/>
        <v>Salida Nacional / National exit</v>
      </c>
      <c r="C327" s="46" cm="1">
        <f t="array" ref="C327">SUMPRODUCT('Distance Matrix_ex'!$B40:$AD40,TRANSPOSE('Entry capacity'!C$12:C$40))/(SUM('Entry capacity'!$C$12:$C$40)-IFERROR(VLOOKUP($A327,'Entry capacity'!$A$12:$E$40,3,FALSE),0))</f>
        <v>620.71722562763944</v>
      </c>
      <c r="D327" s="46" cm="1">
        <f t="array" ref="D327">SUMPRODUCT('Distance Matrix_ex'!$B40:$AD40,TRANSPOSE('Entry capacity'!D$12:D$40))/(SUM('Entry capacity'!$D$12:$D$40)-IFERROR(VLOOKUP($A327,'Entry capacity'!$A$12:$E$40,4,FALSE),0))</f>
        <v>628.32603040122945</v>
      </c>
      <c r="E327" s="51" cm="1">
        <f t="array" ref="E327">SUMPRODUCT('Distance Matrix_ex'!$B40:$AD40,TRANSPOSE('Entry capacity'!E$12:E$40))/(SUM('Entry capacity'!$E$12:$E$40)-IFERROR(VLOOKUP($A327,'Entry capacity'!$A$12:$E$40,5,FALSE),0))</f>
        <v>628.72735124044016</v>
      </c>
    </row>
    <row r="328" spans="1:5" ht="15" customHeight="1" x14ac:dyDescent="0.25">
      <c r="A328" s="41" t="str">
        <f t="shared" ref="A328:B328" si="28">A41</f>
        <v>15.20.05</v>
      </c>
      <c r="B328" s="4" t="str">
        <f t="shared" si="28"/>
        <v>Salida Nacional / National exit</v>
      </c>
      <c r="C328" s="46" cm="1">
        <f t="array" ref="C328">SUMPRODUCT('Distance Matrix_ex'!$B41:$AD41,TRANSPOSE('Entry capacity'!C$12:C$40))/(SUM('Entry capacity'!$C$12:$C$40)-IFERROR(VLOOKUP($A328,'Entry capacity'!$A$12:$E$40,3,FALSE),0))</f>
        <v>744.50022562763945</v>
      </c>
      <c r="D328" s="46" cm="1">
        <f t="array" ref="D328">SUMPRODUCT('Distance Matrix_ex'!$B41:$AD41,TRANSPOSE('Entry capacity'!D$12:D$40))/(SUM('Entry capacity'!$D$12:$D$40)-IFERROR(VLOOKUP($A328,'Entry capacity'!$A$12:$E$40,4,FALSE),0))</f>
        <v>752.10903040122946</v>
      </c>
      <c r="E328" s="51" cm="1">
        <f t="array" ref="E328">SUMPRODUCT('Distance Matrix_ex'!$B41:$AD41,TRANSPOSE('Entry capacity'!E$12:E$40))/(SUM('Entry capacity'!$E$12:$E$40)-IFERROR(VLOOKUP($A328,'Entry capacity'!$A$12:$E$40,5,FALSE),0))</f>
        <v>752.51035124044017</v>
      </c>
    </row>
    <row r="329" spans="1:5" ht="15" customHeight="1" x14ac:dyDescent="0.25">
      <c r="A329" s="41" t="str">
        <f t="shared" ref="A329:B329" si="29">A42</f>
        <v>15.20.06</v>
      </c>
      <c r="B329" s="4" t="str">
        <f t="shared" si="29"/>
        <v>Salida Nacional / National exit</v>
      </c>
      <c r="C329" s="46" cm="1">
        <f t="array" ref="C329">SUMPRODUCT('Distance Matrix_ex'!$B42:$AD42,TRANSPOSE('Entry capacity'!C$12:C$40))/(SUM('Entry capacity'!$C$12:$C$40)-IFERROR(VLOOKUP($A329,'Entry capacity'!$A$12:$E$40,3,FALSE),0))</f>
        <v>759.30022562763941</v>
      </c>
      <c r="D329" s="46" cm="1">
        <f t="array" ref="D329">SUMPRODUCT('Distance Matrix_ex'!$B42:$AD42,TRANSPOSE('Entry capacity'!D$12:D$40))/(SUM('Entry capacity'!$D$12:$D$40)-IFERROR(VLOOKUP($A329,'Entry capacity'!$A$12:$E$40,4,FALSE),0))</f>
        <v>766.90903040122919</v>
      </c>
      <c r="E329" s="51" cm="1">
        <f t="array" ref="E329">SUMPRODUCT('Distance Matrix_ex'!$B42:$AD42,TRANSPOSE('Entry capacity'!E$12:E$40))/(SUM('Entry capacity'!$E$12:$E$40)-IFERROR(VLOOKUP($A329,'Entry capacity'!$A$12:$E$40,5,FALSE),0))</f>
        <v>767.31035124044001</v>
      </c>
    </row>
    <row r="330" spans="1:5" ht="15" customHeight="1" x14ac:dyDescent="0.25">
      <c r="A330" s="41" t="str">
        <f t="shared" ref="A330:B330" si="30">A43</f>
        <v>15.20A.1</v>
      </c>
      <c r="B330" s="4" t="str">
        <f t="shared" si="30"/>
        <v>Salida Nacional / National exit</v>
      </c>
      <c r="C330" s="46" cm="1">
        <f t="array" ref="C330">SUMPRODUCT('Distance Matrix_ex'!$B43:$AD43,TRANSPOSE('Entry capacity'!C$12:C$40))/(SUM('Entry capacity'!$C$12:$C$40)-IFERROR(VLOOKUP($A330,'Entry capacity'!$A$12:$E$40,3,FALSE),0))</f>
        <v>564.06199791994231</v>
      </c>
      <c r="D330" s="46" cm="1">
        <f t="array" ref="D330">SUMPRODUCT('Distance Matrix_ex'!$B43:$AD43,TRANSPOSE('Entry capacity'!D$12:D$40))/(SUM('Entry capacity'!$D$12:$D$40)-IFERROR(VLOOKUP($A330,'Entry capacity'!$A$12:$E$40,4,FALSE),0))</f>
        <v>571.71816623935467</v>
      </c>
      <c r="E330" s="51" cm="1">
        <f t="array" ref="E330">SUMPRODUCT('Distance Matrix_ex'!$B43:$AD43,TRANSPOSE('Entry capacity'!E$12:E$40))/(SUM('Entry capacity'!$E$12:$E$40)-IFERROR(VLOOKUP($A330,'Entry capacity'!$A$12:$E$40,5,FALSE),0))</f>
        <v>572.00955403622493</v>
      </c>
    </row>
    <row r="331" spans="1:5" ht="15" customHeight="1" x14ac:dyDescent="0.25">
      <c r="A331" s="41" t="str">
        <f t="shared" ref="A331:B331" si="31">A44</f>
        <v>15.21</v>
      </c>
      <c r="B331" s="4" t="str">
        <f t="shared" si="31"/>
        <v>Salida Nacional / National exit</v>
      </c>
      <c r="C331" s="46" cm="1">
        <f t="array" ref="C331">SUMPRODUCT('Distance Matrix_ex'!$B44:$AD44,TRANSPOSE('Entry capacity'!C$12:C$40))/(SUM('Entry capacity'!$C$12:$C$40)-IFERROR(VLOOKUP($A331,'Entry capacity'!$A$12:$E$40,3,FALSE),0))</f>
        <v>572.05894559731212</v>
      </c>
      <c r="D331" s="46" cm="1">
        <f t="array" ref="D331">SUMPRODUCT('Distance Matrix_ex'!$B44:$AD44,TRANSPOSE('Entry capacity'!D$12:D$40))/(SUM('Entry capacity'!$D$12:$D$40)-IFERROR(VLOOKUP($A331,'Entry capacity'!$A$12:$E$40,4,FALSE),0))</f>
        <v>579.76868084852799</v>
      </c>
      <c r="E331" s="51" cm="1">
        <f t="array" ref="E331">SUMPRODUCT('Distance Matrix_ex'!$B44:$AD44,TRANSPOSE('Entry capacity'!E$12:E$40))/(SUM('Entry capacity'!$E$12:$E$40)-IFERROR(VLOOKUP($A331,'Entry capacity'!$A$12:$E$40,5,FALSE),0))</f>
        <v>579.93581136406829</v>
      </c>
    </row>
    <row r="332" spans="1:5" ht="15" customHeight="1" x14ac:dyDescent="0.25">
      <c r="A332" s="41" t="str">
        <f t="shared" ref="A332:B332" si="32">A45</f>
        <v>15.22</v>
      </c>
      <c r="B332" s="4" t="str">
        <f t="shared" si="32"/>
        <v>Salida Nacional / National exit</v>
      </c>
      <c r="C332" s="46" cm="1">
        <f t="array" ref="C332">SUMPRODUCT('Distance Matrix_ex'!$B45:$AD45,TRANSPOSE('Entry capacity'!C$12:C$40))/(SUM('Entry capacity'!$C$12:$C$40)-IFERROR(VLOOKUP($A332,'Entry capacity'!$A$12:$E$40,3,FALSE),0))</f>
        <v>579.3020096098943</v>
      </c>
      <c r="D332" s="46" cm="1">
        <f t="array" ref="D332">SUMPRODUCT('Distance Matrix_ex'!$B45:$AD45,TRANSPOSE('Entry capacity'!D$12:D$40))/(SUM('Entry capacity'!$D$12:$D$40)-IFERROR(VLOOKUP($A332,'Entry capacity'!$A$12:$E$40,4,FALSE),0))</f>
        <v>587.06026196184234</v>
      </c>
      <c r="E332" s="51" cm="1">
        <f t="array" ref="E332">SUMPRODUCT('Distance Matrix_ex'!$B45:$AD45,TRANSPOSE('Entry capacity'!E$12:E$40))/(SUM('Entry capacity'!$E$12:$E$40)-IFERROR(VLOOKUP($A332,'Entry capacity'!$A$12:$E$40,5,FALSE),0))</f>
        <v>587.11484910721003</v>
      </c>
    </row>
    <row r="333" spans="1:5" ht="15" customHeight="1" x14ac:dyDescent="0.25">
      <c r="A333" s="41" t="str">
        <f t="shared" ref="A333:B333" si="33">A46</f>
        <v>15.23</v>
      </c>
      <c r="B333" s="4" t="str">
        <f t="shared" si="33"/>
        <v>Salida Nacional / National exit</v>
      </c>
      <c r="C333" s="46" cm="1">
        <f t="array" ref="C333">SUMPRODUCT('Distance Matrix_ex'!$B46:$AD46,TRANSPOSE('Entry capacity'!C$12:C$40))/(SUM('Entry capacity'!$C$12:$C$40)-IFERROR(VLOOKUP($A333,'Entry capacity'!$A$12:$E$40,3,FALSE),0))</f>
        <v>583.6404042081482</v>
      </c>
      <c r="D333" s="46" cm="1">
        <f t="array" ref="D333">SUMPRODUCT('Distance Matrix_ex'!$B46:$AD46,TRANSPOSE('Entry capacity'!D$12:D$40))/(SUM('Entry capacity'!$D$12:$D$40)-IFERROR(VLOOKUP($A333,'Entry capacity'!$A$12:$E$40,4,FALSE),0))</f>
        <v>591.42771695875797</v>
      </c>
      <c r="E333" s="51" cm="1">
        <f t="array" ref="E333">SUMPRODUCT('Distance Matrix_ex'!$B46:$AD46,TRANSPOSE('Entry capacity'!E$12:E$40))/(SUM('Entry capacity'!$E$12:$E$40)-IFERROR(VLOOKUP($A333,'Entry capacity'!$A$12:$E$40,5,FALSE),0))</f>
        <v>591.4148937445907</v>
      </c>
    </row>
    <row r="334" spans="1:5" ht="15" customHeight="1" x14ac:dyDescent="0.25">
      <c r="A334" s="41" t="str">
        <f t="shared" ref="A334:B334" si="34">A47</f>
        <v>15.24</v>
      </c>
      <c r="B334" s="4" t="str">
        <f t="shared" si="34"/>
        <v>Salida Nacional / National exit</v>
      </c>
      <c r="C334" s="46" cm="1">
        <f t="array" ref="C334">SUMPRODUCT('Distance Matrix_ex'!$B47:$AD47,TRANSPOSE('Entry capacity'!C$12:C$40))/(SUM('Entry capacity'!$C$12:$C$40)-IFERROR(VLOOKUP($A334,'Entry capacity'!$A$12:$E$40,3,FALSE),0))</f>
        <v>589.34046158119463</v>
      </c>
      <c r="D334" s="46" cm="1">
        <f t="array" ref="D334">SUMPRODUCT('Distance Matrix_ex'!$B47:$AD47,TRANSPOSE('Entry capacity'!D$12:D$40))/(SUM('Entry capacity'!$D$12:$D$40)-IFERROR(VLOOKUP($A334,'Entry capacity'!$A$12:$E$40,4,FALSE),0))</f>
        <v>597.16595572261701</v>
      </c>
      <c r="E334" s="51" cm="1">
        <f t="array" ref="E334">SUMPRODUCT('Distance Matrix_ex'!$B47:$AD47,TRANSPOSE('Entry capacity'!E$12:E$40))/(SUM('Entry capacity'!$E$12:$E$40)-IFERROR(VLOOKUP($A334,'Entry capacity'!$A$12:$E$40,5,FALSE),0))</f>
        <v>597.06456451211227</v>
      </c>
    </row>
    <row r="335" spans="1:5" ht="15" customHeight="1" x14ac:dyDescent="0.25">
      <c r="A335" s="41" t="str">
        <f t="shared" ref="A335:B335" si="35">A48</f>
        <v>15.26</v>
      </c>
      <c r="B335" s="4" t="str">
        <f t="shared" si="35"/>
        <v>Salida Nacional / National exit</v>
      </c>
      <c r="C335" s="46" cm="1">
        <f t="array" ref="C335">SUMPRODUCT('Distance Matrix_ex'!$B48:$AD48,TRANSPOSE('Entry capacity'!C$12:C$40))/(SUM('Entry capacity'!$C$12:$C$40)-IFERROR(VLOOKUP($A335,'Entry capacity'!$A$12:$E$40,3,FALSE),0))</f>
        <v>600.56319193557204</v>
      </c>
      <c r="D335" s="46" cm="1">
        <f t="array" ref="D335">SUMPRODUCT('Distance Matrix_ex'!$B48:$AD48,TRANSPOSE('Entry capacity'!D$12:D$40))/(SUM('Entry capacity'!$D$12:$D$40)-IFERROR(VLOOKUP($A335,'Entry capacity'!$A$12:$E$40,4,FALSE),0))</f>
        <v>608.46386066307366</v>
      </c>
      <c r="E335" s="51" cm="1">
        <f t="array" ref="E335">SUMPRODUCT('Distance Matrix_ex'!$B48:$AD48,TRANSPOSE('Entry capacity'!E$12:E$40))/(SUM('Entry capacity'!$E$12:$E$40)-IFERROR(VLOOKUP($A335,'Entry capacity'!$A$12:$E$40,5,FALSE),0))</f>
        <v>608.18808967428413</v>
      </c>
    </row>
    <row r="336" spans="1:5" ht="15" customHeight="1" x14ac:dyDescent="0.25">
      <c r="A336" s="41" t="str">
        <f t="shared" ref="A336:B336" si="36">A49</f>
        <v>15.26AE.C.</v>
      </c>
      <c r="B336" s="4" t="str">
        <f t="shared" si="36"/>
        <v>Salida Nacional / National exit</v>
      </c>
      <c r="C336" s="46" cm="1">
        <f t="array" ref="C336">SUMPRODUCT('Distance Matrix_ex'!$B49:$AD49,TRANSPOSE('Entry capacity'!C$12:C$40))/(SUM('Entry capacity'!$C$12:$C$40)-IFERROR(VLOOKUP($A336,'Entry capacity'!$A$12:$E$40,3,FALSE),0))</f>
        <v>601.38517853646431</v>
      </c>
      <c r="D336" s="46" cm="1">
        <f t="array" ref="D336">SUMPRODUCT('Distance Matrix_ex'!$B49:$AD49,TRANSPOSE('Entry capacity'!D$12:D$40))/(SUM('Entry capacity'!$D$12:$D$40)-IFERROR(VLOOKUP($A336,'Entry capacity'!$A$12:$E$40,4,FALSE),0))</f>
        <v>609.29135327725612</v>
      </c>
      <c r="E336" s="51" cm="1">
        <f t="array" ref="E336">SUMPRODUCT('Distance Matrix_ex'!$B49:$AD49,TRANSPOSE('Entry capacity'!E$12:E$40))/(SUM('Entry capacity'!$E$12:$E$40)-IFERROR(VLOOKUP($A336,'Entry capacity'!$A$12:$E$40,5,FALSE),0))</f>
        <v>609.0028101878554</v>
      </c>
    </row>
    <row r="337" spans="1:5" ht="15" customHeight="1" x14ac:dyDescent="0.25">
      <c r="A337" s="41" t="str">
        <f t="shared" ref="A337:B337" si="37">A50</f>
        <v>15.28-16</v>
      </c>
      <c r="B337" s="4" t="str">
        <f t="shared" si="37"/>
        <v>Salida Nacional / National exit</v>
      </c>
      <c r="C337" s="46" cm="1">
        <f t="array" ref="C337">SUMPRODUCT('Distance Matrix_ex'!$B50:$AD50,TRANSPOSE('Entry capacity'!C$12:C$40))/(SUM('Entry capacity'!$C$12:$C$40)-IFERROR(VLOOKUP($A337,'Entry capacity'!$A$12:$E$40,3,FALSE),0))</f>
        <v>609.02102227355738</v>
      </c>
      <c r="D337" s="46" cm="1">
        <f t="array" ref="D337">SUMPRODUCT('Distance Matrix_ex'!$B50:$AD50,TRANSPOSE('Entry capacity'!D$12:D$40))/(SUM('Entry capacity'!$D$12:$D$40)-IFERROR(VLOOKUP($A337,'Entry capacity'!$A$12:$E$40,4,FALSE),0))</f>
        <v>616.97834511950543</v>
      </c>
      <c r="E337" s="51" cm="1">
        <f t="array" ref="E337">SUMPRODUCT('Distance Matrix_ex'!$B50:$AD50,TRANSPOSE('Entry capacity'!E$12:E$40))/(SUM('Entry capacity'!$E$12:$E$40)-IFERROR(VLOOKUP($A337,'Entry capacity'!$A$12:$E$40,5,FALSE),0))</f>
        <v>616.57115561378293</v>
      </c>
    </row>
    <row r="338" spans="1:5" ht="15" customHeight="1" x14ac:dyDescent="0.25">
      <c r="A338" s="41" t="str">
        <f t="shared" ref="A338:B338" si="38">A51</f>
        <v>15.30</v>
      </c>
      <c r="B338" s="4" t="str">
        <f t="shared" si="38"/>
        <v>Salida Nacional / National exit</v>
      </c>
      <c r="C338" s="46" cm="1">
        <f t="array" ref="C338">SUMPRODUCT('Distance Matrix_ex'!$B51:$AD51,TRANSPOSE('Entry capacity'!C$12:C$40))/(SUM('Entry capacity'!$C$12:$C$40)-IFERROR(VLOOKUP($A338,'Entry capacity'!$A$12:$E$40,3,FALSE),0))</f>
        <v>621.91925206454005</v>
      </c>
      <c r="D338" s="46" cm="1">
        <f t="array" ref="D338">SUMPRODUCT('Distance Matrix_ex'!$B51:$AD51,TRANSPOSE('Entry capacity'!D$12:D$40))/(SUM('Entry capacity'!$D$12:$D$40)-IFERROR(VLOOKUP($A338,'Entry capacity'!$A$12:$E$40,4,FALSE),0))</f>
        <v>629.92750002146522</v>
      </c>
      <c r="E338" s="51" cm="1">
        <f t="array" ref="E338">SUMPRODUCT('Distance Matrix_ex'!$B51:$AD51,TRANSPOSE('Entry capacity'!E$12:E$40))/(SUM('Entry capacity'!$E$12:$E$40)-IFERROR(VLOOKUP($A338,'Entry capacity'!$A$12:$E$40,5,FALSE),0))</f>
        <v>629.34647318310522</v>
      </c>
    </row>
    <row r="339" spans="1:5" ht="15" customHeight="1" x14ac:dyDescent="0.25">
      <c r="A339" s="41" t="str">
        <f t="shared" ref="A339:B339" si="39">A52</f>
        <v>15.31</v>
      </c>
      <c r="B339" s="4" t="str">
        <f t="shared" si="39"/>
        <v>Salida Nacional / National exit</v>
      </c>
      <c r="C339" s="46" cm="1">
        <f t="array" ref="C339">SUMPRODUCT('Distance Matrix_ex'!$B52:$AD52,TRANSPOSE('Entry capacity'!C$12:C$40))/(SUM('Entry capacity'!$C$12:$C$40)-IFERROR(VLOOKUP($A339,'Entry capacity'!$A$12:$E$40,3,FALSE),0))</f>
        <v>621.57622644542096</v>
      </c>
      <c r="D339" s="46" cm="1">
        <f t="array" ref="D339">SUMPRODUCT('Distance Matrix_ex'!$B52:$AD52,TRANSPOSE('Entry capacity'!D$12:D$40))/(SUM('Entry capacity'!$D$12:$D$40)-IFERROR(VLOOKUP($A339,'Entry capacity'!$A$12:$E$40,4,FALSE),0))</f>
        <v>628.94608784963589</v>
      </c>
      <c r="E339" s="51" cm="1">
        <f t="array" ref="E339">SUMPRODUCT('Distance Matrix_ex'!$B52:$AD52,TRANSPOSE('Entry capacity'!E$12:E$40))/(SUM('Entry capacity'!$E$12:$E$40)-IFERROR(VLOOKUP($A339,'Entry capacity'!$A$12:$E$40,5,FALSE),0))</f>
        <v>628.25829460663795</v>
      </c>
    </row>
    <row r="340" spans="1:5" ht="15" customHeight="1" x14ac:dyDescent="0.25">
      <c r="A340" s="41" t="str">
        <f t="shared" ref="A340:B340" si="40">A53</f>
        <v>15.31.1A</v>
      </c>
      <c r="B340" s="4" t="str">
        <f t="shared" si="40"/>
        <v>Salida Nacional / National exit</v>
      </c>
      <c r="C340" s="46" cm="1">
        <f t="array" ref="C340">SUMPRODUCT('Distance Matrix_ex'!$B53:$AD53,TRANSPOSE('Entry capacity'!C$12:C$40))/(SUM('Entry capacity'!$C$12:$C$40)-IFERROR(VLOOKUP($A340,'Entry capacity'!$A$12:$E$40,3,FALSE),0))</f>
        <v>624.99647502687446</v>
      </c>
      <c r="D340" s="46" cm="1">
        <f t="array" ref="D340">SUMPRODUCT('Distance Matrix_ex'!$B53:$AD53,TRANSPOSE('Entry capacity'!D$12:D$40))/(SUM('Entry capacity'!$D$12:$D$40)-IFERROR(VLOOKUP($A340,'Entry capacity'!$A$12:$E$40,4,FALSE),0))</f>
        <v>631.74294453731352</v>
      </c>
      <c r="E340" s="51" cm="1">
        <f t="array" ref="E340">SUMPRODUCT('Distance Matrix_ex'!$B53:$AD53,TRANSPOSE('Entry capacity'!E$12:E$40))/(SUM('Entry capacity'!$E$12:$E$40)-IFERROR(VLOOKUP($A340,'Entry capacity'!$A$12:$E$40,5,FALSE),0))</f>
        <v>630.95613505359859</v>
      </c>
    </row>
    <row r="341" spans="1:5" ht="15" customHeight="1" x14ac:dyDescent="0.25">
      <c r="A341" s="41" t="str">
        <f t="shared" ref="A341:B341" si="41">A54</f>
        <v>15.31.3</v>
      </c>
      <c r="B341" s="4" t="str">
        <f t="shared" si="41"/>
        <v>Salida Nacional / National exit</v>
      </c>
      <c r="C341" s="46" cm="1">
        <f t="array" ref="C341">SUMPRODUCT('Distance Matrix_ex'!$B54:$AD54,TRANSPOSE('Entry capacity'!C$12:C$40))/(SUM('Entry capacity'!$C$12:$C$40)-IFERROR(VLOOKUP($A341,'Entry capacity'!$A$12:$E$40,3,FALSE),0))</f>
        <v>622.8774031415785</v>
      </c>
      <c r="D341" s="46" cm="1">
        <f t="array" ref="D341">SUMPRODUCT('Distance Matrix_ex'!$B54:$AD54,TRANSPOSE('Entry capacity'!D$12:D$40))/(SUM('Entry capacity'!$D$12:$D$40)-IFERROR(VLOOKUP($A341,'Entry capacity'!$A$12:$E$40,4,FALSE),0))</f>
        <v>629.31262143657</v>
      </c>
      <c r="E341" s="51" cm="1">
        <f t="array" ref="E341">SUMPRODUCT('Distance Matrix_ex'!$B54:$AD54,TRANSPOSE('Entry capacity'!E$12:E$40))/(SUM('Entry capacity'!$E$12:$E$40)-IFERROR(VLOOKUP($A341,'Entry capacity'!$A$12:$E$40,5,FALSE),0))</f>
        <v>628.48561368691412</v>
      </c>
    </row>
    <row r="342" spans="1:5" ht="15" customHeight="1" x14ac:dyDescent="0.25">
      <c r="A342" s="41" t="str">
        <f t="shared" ref="A342:B342" si="42">A55</f>
        <v>15.31A.2</v>
      </c>
      <c r="B342" s="4" t="str">
        <f t="shared" si="42"/>
        <v>Salida Nacional / National exit</v>
      </c>
      <c r="C342" s="46" cm="1">
        <f t="array" ref="C342">SUMPRODUCT('Distance Matrix_ex'!$B55:$AD55,TRANSPOSE('Entry capacity'!C$12:C$40))/(SUM('Entry capacity'!$C$12:$C$40)-IFERROR(VLOOKUP($A342,'Entry capacity'!$A$12:$E$40,3,FALSE),0))</f>
        <v>624.63247877147273</v>
      </c>
      <c r="D342" s="46" cm="1">
        <f t="array" ref="D342">SUMPRODUCT('Distance Matrix_ex'!$B55:$AD55,TRANSPOSE('Entry capacity'!D$12:D$40))/(SUM('Entry capacity'!$D$12:$D$40)-IFERROR(VLOOKUP($A342,'Entry capacity'!$A$12:$E$40,4,FALSE),0))</f>
        <v>631.10099724554141</v>
      </c>
      <c r="E342" s="51" cm="1">
        <f t="array" ref="E342">SUMPRODUCT('Distance Matrix_ex'!$B55:$AD55,TRANSPOSE('Entry capacity'!E$12:E$40))/(SUM('Entry capacity'!$E$12:$E$40)-IFERROR(VLOOKUP($A342,'Entry capacity'!$A$12:$E$40,5,FALSE),0))</f>
        <v>630.27877304520121</v>
      </c>
    </row>
    <row r="343" spans="1:5" ht="15" customHeight="1" x14ac:dyDescent="0.25">
      <c r="A343" s="41" t="str">
        <f t="shared" ref="A343:B343" si="43">A56</f>
        <v>15.31A.4</v>
      </c>
      <c r="B343" s="4" t="str">
        <f t="shared" si="43"/>
        <v>Salida Nacional / National exit</v>
      </c>
      <c r="C343" s="46" cm="1">
        <f t="array" ref="C343">SUMPRODUCT('Distance Matrix_ex'!$B56:$AD56,TRANSPOSE('Entry capacity'!C$12:C$40))/(SUM('Entry capacity'!$C$12:$C$40)-IFERROR(VLOOKUP($A343,'Entry capacity'!$A$12:$E$40,3,FALSE),0))</f>
        <v>621.28860848713498</v>
      </c>
      <c r="D343" s="46" cm="1">
        <f t="array" ref="D343">SUMPRODUCT('Distance Matrix_ex'!$B56:$AD56,TRANSPOSE('Entry capacity'!D$12:D$40))/(SUM('Entry capacity'!$D$12:$D$40)-IFERROR(VLOOKUP($A343,'Entry capacity'!$A$12:$E$40,4,FALSE),0))</f>
        <v>627.40609927724495</v>
      </c>
      <c r="E343" s="51" cm="1">
        <f t="array" ref="E343">SUMPRODUCT('Distance Matrix_ex'!$B56:$AD56,TRANSPOSE('Entry capacity'!E$12:E$40))/(SUM('Entry capacity'!$E$12:$E$40)-IFERROR(VLOOKUP($A343,'Entry capacity'!$A$12:$E$40,5,FALSE),0))</f>
        <v>626.54702444580141</v>
      </c>
    </row>
    <row r="344" spans="1:5" ht="15" customHeight="1" x14ac:dyDescent="0.25">
      <c r="A344" s="41" t="str">
        <f t="shared" ref="A344:B344" si="44">A57</f>
        <v>15.34</v>
      </c>
      <c r="B344" s="4" t="str">
        <f t="shared" si="44"/>
        <v>Salida Nacional / National exit</v>
      </c>
      <c r="C344" s="46" cm="1">
        <f t="array" ref="C344">SUMPRODUCT('Distance Matrix_ex'!$B57:$AD57,TRANSPOSE('Entry capacity'!C$12:C$40))/(SUM('Entry capacity'!$C$12:$C$40)-IFERROR(VLOOKUP($A344,'Entry capacity'!$A$12:$E$40,3,FALSE),0))</f>
        <v>625.69683879386866</v>
      </c>
      <c r="D344" s="46" cm="1">
        <f t="array" ref="D344">SUMPRODUCT('Distance Matrix_ex'!$B57:$AD57,TRANSPOSE('Entry capacity'!D$12:D$40))/(SUM('Entry capacity'!$D$12:$D$40)-IFERROR(VLOOKUP($A344,'Entry capacity'!$A$12:$E$40,4,FALSE),0))</f>
        <v>633.14488322722138</v>
      </c>
      <c r="E344" s="51" cm="1">
        <f t="array" ref="E344">SUMPRODUCT('Distance Matrix_ex'!$B57:$AD57,TRANSPOSE('Entry capacity'!E$12:E$40))/(SUM('Entry capacity'!$E$12:$E$40)-IFERROR(VLOOKUP($A344,'Entry capacity'!$A$12:$E$40,5,FALSE),0))</f>
        <v>632.46832092609509</v>
      </c>
    </row>
    <row r="345" spans="1:5" ht="15" customHeight="1" x14ac:dyDescent="0.25">
      <c r="A345" s="41" t="str">
        <f t="shared" ref="A345:B345" si="45">A58</f>
        <v>15E.C.</v>
      </c>
      <c r="B345" s="4" t="str">
        <f t="shared" si="45"/>
        <v>Salida Nacional / National exit</v>
      </c>
      <c r="C345" s="46" cm="1">
        <f t="array" ref="C345">SUMPRODUCT('Distance Matrix_ex'!$B58:$AD58,TRANSPOSE('Entry capacity'!C$12:C$40))/(SUM('Entry capacity'!$C$12:$C$40)-IFERROR(VLOOKUP($A345,'Entry capacity'!$A$12:$E$40,3,FALSE),0))</f>
        <v>561.00847130915645</v>
      </c>
      <c r="D345" s="46" cm="1">
        <f t="array" ref="D345">SUMPRODUCT('Distance Matrix_ex'!$B58:$AD58,TRANSPOSE('Entry capacity'!D$12:D$40))/(SUM('Entry capacity'!$D$12:$D$40)-IFERROR(VLOOKUP($A345,'Entry capacity'!$A$12:$E$40,4,FALSE),0))</f>
        <v>564.46778922330748</v>
      </c>
      <c r="E345" s="51" cm="1">
        <f t="array" ref="E345">SUMPRODUCT('Distance Matrix_ex'!$B58:$AD58,TRANSPOSE('Entry capacity'!E$12:E$40))/(SUM('Entry capacity'!$E$12:$E$40)-IFERROR(VLOOKUP($A345,'Entry capacity'!$A$12:$E$40,5,FALSE),0))</f>
        <v>565.38770713569852</v>
      </c>
    </row>
    <row r="346" spans="1:5" ht="15" customHeight="1" x14ac:dyDescent="0.25">
      <c r="A346" s="41" t="str">
        <f t="shared" ref="A346:B346" si="46">A59</f>
        <v>16A</v>
      </c>
      <c r="B346" s="4" t="str">
        <f t="shared" si="46"/>
        <v>Salida Nacional / National exit</v>
      </c>
      <c r="C346" s="46" cm="1">
        <f t="array" ref="C346">SUMPRODUCT('Distance Matrix_ex'!$B59:$AD59,TRANSPOSE('Entry capacity'!C$12:C$40))/(SUM('Entry capacity'!$C$12:$C$40)-IFERROR(VLOOKUP($A346,'Entry capacity'!$A$12:$E$40,3,FALSE),0))</f>
        <v>561.48252017353468</v>
      </c>
      <c r="D346" s="46" cm="1">
        <f t="array" ref="D346">SUMPRODUCT('Distance Matrix_ex'!$B59:$AD59,TRANSPOSE('Entry capacity'!D$12:D$40))/(SUM('Entry capacity'!$D$12:$D$40)-IFERROR(VLOOKUP($A346,'Entry capacity'!$A$12:$E$40,4,FALSE),0))</f>
        <v>564.86624495594822</v>
      </c>
      <c r="E346" s="51" cm="1">
        <f t="array" ref="E346">SUMPRODUCT('Distance Matrix_ex'!$B59:$AD59,TRANSPOSE('Entry capacity'!E$12:E$40))/(SUM('Entry capacity'!$E$12:$E$40)-IFERROR(VLOOKUP($A346,'Entry capacity'!$A$12:$E$40,5,FALSE),0))</f>
        <v>565.78656637878623</v>
      </c>
    </row>
    <row r="347" spans="1:5" ht="15" customHeight="1" x14ac:dyDescent="0.25">
      <c r="A347" s="41" t="str">
        <f t="shared" ref="A347:B347" si="47">A60</f>
        <v>19</v>
      </c>
      <c r="B347" s="4" t="str">
        <f t="shared" si="47"/>
        <v>Salida Nacional / National exit</v>
      </c>
      <c r="C347" s="46" cm="1">
        <f t="array" ref="C347">SUMPRODUCT('Distance Matrix_ex'!$B60:$AD60,TRANSPOSE('Entry capacity'!C$12:C$40))/(SUM('Entry capacity'!$C$12:$C$40)-IFERROR(VLOOKUP($A347,'Entry capacity'!$A$12:$E$40,3,FALSE),0))</f>
        <v>581.77303348748876</v>
      </c>
      <c r="D347" s="46" cm="1">
        <f t="array" ref="D347">SUMPRODUCT('Distance Matrix_ex'!$B60:$AD60,TRANSPOSE('Entry capacity'!D$12:D$40))/(SUM('Entry capacity'!$D$12:$D$40)-IFERROR(VLOOKUP($A347,'Entry capacity'!$A$12:$E$40,4,FALSE),0))</f>
        <v>581.9211773810473</v>
      </c>
      <c r="E347" s="51" cm="1">
        <f t="array" ref="E347">SUMPRODUCT('Distance Matrix_ex'!$B60:$AD60,TRANSPOSE('Entry capacity'!E$12:E$40))/(SUM('Entry capacity'!$E$12:$E$40)-IFERROR(VLOOKUP($A347,'Entry capacity'!$A$12:$E$40,5,FALSE),0))</f>
        <v>582.8587700911205</v>
      </c>
    </row>
    <row r="348" spans="1:5" ht="15" customHeight="1" x14ac:dyDescent="0.25">
      <c r="A348" s="41" t="str">
        <f t="shared" ref="A348:B348" si="48">A61</f>
        <v>20</v>
      </c>
      <c r="B348" s="4" t="str">
        <f t="shared" si="48"/>
        <v>Salida Nacional / National exit</v>
      </c>
      <c r="C348" s="46" cm="1">
        <f t="array" ref="C348">SUMPRODUCT('Distance Matrix_ex'!$B61:$AD61,TRANSPOSE('Entry capacity'!C$12:C$40))/(SUM('Entry capacity'!$C$12:$C$40)-IFERROR(VLOOKUP($A348,'Entry capacity'!$A$12:$E$40,3,FALSE),0))</f>
        <v>585.19110565487699</v>
      </c>
      <c r="D348" s="46" cm="1">
        <f t="array" ref="D348">SUMPRODUCT('Distance Matrix_ex'!$B61:$AD61,TRANSPOSE('Entry capacity'!D$12:D$40))/(SUM('Entry capacity'!$D$12:$D$40)-IFERROR(VLOOKUP($A348,'Entry capacity'!$A$12:$E$40,4,FALSE),0))</f>
        <v>584.68785388342246</v>
      </c>
      <c r="E348" s="51" cm="1">
        <f t="array" ref="E348">SUMPRODUCT('Distance Matrix_ex'!$B61:$AD61,TRANSPOSE('Entry capacity'!E$12:E$40))/(SUM('Entry capacity'!$E$12:$E$40)-IFERROR(VLOOKUP($A348,'Entry capacity'!$A$12:$E$40,5,FALSE),0))</f>
        <v>585.6391977216698</v>
      </c>
    </row>
    <row r="349" spans="1:5" ht="15" customHeight="1" x14ac:dyDescent="0.25">
      <c r="A349" s="41" t="str">
        <f t="shared" ref="A349:B349" si="49">A62</f>
        <v>20.00A</v>
      </c>
      <c r="B349" s="4" t="str">
        <f t="shared" si="49"/>
        <v>Salida Nacional / National exit</v>
      </c>
      <c r="C349" s="46" cm="1">
        <f t="array" ref="C349">SUMPRODUCT('Distance Matrix_ex'!$B62:$AD62,TRANSPOSE('Entry capacity'!C$12:C$40))/(SUM('Entry capacity'!$C$12:$C$40)-IFERROR(VLOOKUP($A349,'Entry capacity'!$A$12:$E$40,3,FALSE),0))</f>
        <v>585.30127624105467</v>
      </c>
      <c r="D349" s="46" cm="1">
        <f t="array" ref="D349">SUMPRODUCT('Distance Matrix_ex'!$B62:$AD62,TRANSPOSE('Entry capacity'!D$12:D$40))/(SUM('Entry capacity'!$D$12:$D$40)-IFERROR(VLOOKUP($A349,'Entry capacity'!$A$12:$E$40,4,FALSE),0))</f>
        <v>584.68487476483119</v>
      </c>
      <c r="E349" s="51" cm="1">
        <f t="array" ref="E349">SUMPRODUCT('Distance Matrix_ex'!$B62:$AD62,TRANSPOSE('Entry capacity'!E$12:E$40))/(SUM('Entry capacity'!$E$12:$E$40)-IFERROR(VLOOKUP($A349,'Entry capacity'!$A$12:$E$40,5,FALSE),0))</f>
        <v>585.64605714947038</v>
      </c>
    </row>
    <row r="350" spans="1:5" ht="15" customHeight="1" x14ac:dyDescent="0.25">
      <c r="A350" s="41" t="str">
        <f t="shared" ref="A350:B350" si="50">A63</f>
        <v>21</v>
      </c>
      <c r="B350" s="4" t="str">
        <f t="shared" si="50"/>
        <v>Salida Nacional / National exit</v>
      </c>
      <c r="C350" s="46" cm="1">
        <f t="array" ref="C350">SUMPRODUCT('Distance Matrix_ex'!$B63:$AD63,TRANSPOSE('Entry capacity'!C$12:C$40))/(SUM('Entry capacity'!$C$12:$C$40)-IFERROR(VLOOKUP($A350,'Entry capacity'!$A$12:$E$40,3,FALSE),0))</f>
        <v>585.73645005645722</v>
      </c>
      <c r="D350" s="46" cm="1">
        <f t="array" ref="D350">SUMPRODUCT('Distance Matrix_ex'!$B63:$AD63,TRANSPOSE('Entry capacity'!D$12:D$40))/(SUM('Entry capacity'!$D$12:$D$40)-IFERROR(VLOOKUP($A350,'Entry capacity'!$A$12:$E$40,4,FALSE),0))</f>
        <v>584.67310724639606</v>
      </c>
      <c r="E350" s="51" cm="1">
        <f t="array" ref="E350">SUMPRODUCT('Distance Matrix_ex'!$B63:$AD63,TRANSPOSE('Entry capacity'!E$12:E$40))/(SUM('Entry capacity'!$E$12:$E$40)-IFERROR(VLOOKUP($A350,'Entry capacity'!$A$12:$E$40,5,FALSE),0))</f>
        <v>585.6731518892833</v>
      </c>
    </row>
    <row r="351" spans="1:5" ht="15" customHeight="1" x14ac:dyDescent="0.25">
      <c r="A351" s="41" t="str">
        <f t="shared" ref="A351:B351" si="51">A64</f>
        <v>22</v>
      </c>
      <c r="B351" s="4" t="str">
        <f t="shared" si="51"/>
        <v>Salida Nacional / National exit</v>
      </c>
      <c r="C351" s="46" cm="1">
        <f t="array" ref="C351">SUMPRODUCT('Distance Matrix_ex'!$B64:$AD64,TRANSPOSE('Entry capacity'!C$12:C$40))/(SUM('Entry capacity'!$C$12:$C$40)-IFERROR(VLOOKUP($A351,'Entry capacity'!$A$12:$E$40,3,FALSE),0))</f>
        <v>586.16030384412966</v>
      </c>
      <c r="D351" s="46" cm="1">
        <f t="array" ref="D351">SUMPRODUCT('Distance Matrix_ex'!$B64:$AD64,TRANSPOSE('Entry capacity'!D$12:D$40))/(SUM('Entry capacity'!$D$12:$D$40)-IFERROR(VLOOKUP($A351,'Entry capacity'!$A$12:$E$40,4,FALSE),0))</f>
        <v>584.66164583239595</v>
      </c>
      <c r="E351" s="51" cm="1">
        <f t="array" ref="E351">SUMPRODUCT('Distance Matrix_ex'!$B64:$AD64,TRANSPOSE('Entry capacity'!E$12:E$40))/(SUM('Entry capacity'!$E$12:$E$40)-IFERROR(VLOOKUP($A351,'Entry capacity'!$A$12:$E$40,5,FALSE),0))</f>
        <v>585.69954182288961</v>
      </c>
    </row>
    <row r="352" spans="1:5" ht="15" customHeight="1" x14ac:dyDescent="0.25">
      <c r="A352" s="41" t="str">
        <f t="shared" ref="A352:B352" si="52">A65</f>
        <v>23</v>
      </c>
      <c r="B352" s="4" t="str">
        <f t="shared" si="52"/>
        <v>Salida Nacional / National exit</v>
      </c>
      <c r="C352" s="46" cm="1">
        <f t="array" ref="C352">SUMPRODUCT('Distance Matrix_ex'!$B65:$AD65,TRANSPOSE('Entry capacity'!C$12:C$40))/(SUM('Entry capacity'!$C$12:$C$40)-IFERROR(VLOOKUP($A352,'Entry capacity'!$A$12:$E$40,3,FALSE),0))</f>
        <v>586.50241105685859</v>
      </c>
      <c r="D352" s="46" cm="1">
        <f t="array" ref="D352">SUMPRODUCT('Distance Matrix_ex'!$B65:$AD65,TRANSPOSE('Entry capacity'!D$12:D$40))/(SUM('Entry capacity'!$D$12:$D$40)-IFERROR(VLOOKUP($A352,'Entry capacity'!$A$12:$E$40,4,FALSE),0))</f>
        <v>584.65239492439059</v>
      </c>
      <c r="E352" s="51" cm="1">
        <f t="array" ref="E352">SUMPRODUCT('Distance Matrix_ex'!$B65:$AD65,TRANSPOSE('Entry capacity'!E$12:E$40))/(SUM('Entry capacity'!$E$12:$E$40)-IFERROR(VLOOKUP($A352,'Entry capacity'!$A$12:$E$40,5,FALSE),0))</f>
        <v>585.72084206106797</v>
      </c>
    </row>
    <row r="353" spans="1:5" ht="15" customHeight="1" x14ac:dyDescent="0.25">
      <c r="A353" s="41" t="str">
        <f t="shared" ref="A353:B353" si="53">A66</f>
        <v>23A</v>
      </c>
      <c r="B353" s="4" t="str">
        <f t="shared" si="53"/>
        <v>Salida Nacional / National exit</v>
      </c>
      <c r="C353" s="46" cm="1">
        <f t="array" ref="C353">SUMPRODUCT('Distance Matrix_ex'!$B66:$AD66,TRANSPOSE('Entry capacity'!C$12:C$40))/(SUM('Entry capacity'!$C$12:$C$40)-IFERROR(VLOOKUP($A353,'Entry capacity'!$A$12:$E$40,3,FALSE),0))</f>
        <v>586.92598941806557</v>
      </c>
      <c r="D353" s="46" cm="1">
        <f t="array" ref="D353">SUMPRODUCT('Distance Matrix_ex'!$B66:$AD66,TRANSPOSE('Entry capacity'!D$12:D$40))/(SUM('Entry capacity'!$D$12:$D$40)-IFERROR(VLOOKUP($A353,'Entry capacity'!$A$12:$E$40,4,FALSE),0))</f>
        <v>584.64094095818655</v>
      </c>
      <c r="E353" s="51" cm="1">
        <f t="array" ref="E353">SUMPRODUCT('Distance Matrix_ex'!$B66:$AD66,TRANSPOSE('Entry capacity'!E$12:E$40))/(SUM('Entry capacity'!$E$12:$E$40)-IFERROR(VLOOKUP($A353,'Entry capacity'!$A$12:$E$40,5,FALSE),0))</f>
        <v>585.74721484610484</v>
      </c>
    </row>
    <row r="354" spans="1:5" ht="15" customHeight="1" x14ac:dyDescent="0.25">
      <c r="A354" s="41" t="str">
        <f t="shared" ref="A354:B354" si="54">A67</f>
        <v>24</v>
      </c>
      <c r="B354" s="4" t="str">
        <f t="shared" si="54"/>
        <v>Salida Nacional / National exit</v>
      </c>
      <c r="C354" s="46" cm="1">
        <f t="array" ref="C354">SUMPRODUCT('Distance Matrix_ex'!$B67:$AD67,TRANSPOSE('Entry capacity'!C$12:C$40))/(SUM('Entry capacity'!$C$12:$C$40)-IFERROR(VLOOKUP($A354,'Entry capacity'!$A$12:$E$40,3,FALSE),0))</f>
        <v>587.18403647354057</v>
      </c>
      <c r="D354" s="46" cm="1">
        <f t="array" ref="D354">SUMPRODUCT('Distance Matrix_ex'!$B67:$AD67,TRANSPOSE('Entry capacity'!D$12:D$40))/(SUM('Entry capacity'!$D$12:$D$40)-IFERROR(VLOOKUP($A354,'Entry capacity'!$A$12:$E$40,4,FALSE),0))</f>
        <v>584.63396311766633</v>
      </c>
      <c r="E354" s="51" cm="1">
        <f t="array" ref="E354">SUMPRODUCT('Distance Matrix_ex'!$B67:$AD67,TRANSPOSE('Entry capacity'!E$12:E$40))/(SUM('Entry capacity'!$E$12:$E$40)-IFERROR(VLOOKUP($A354,'Entry capacity'!$A$12:$E$40,5,FALSE),0))</f>
        <v>585.76328134087112</v>
      </c>
    </row>
    <row r="355" spans="1:5" ht="15" customHeight="1" x14ac:dyDescent="0.25">
      <c r="A355" s="41" t="str">
        <f t="shared" ref="A355:B355" si="55">A68</f>
        <v>24A</v>
      </c>
      <c r="B355" s="4" t="str">
        <f t="shared" si="55"/>
        <v>Salida Nacional / National exit</v>
      </c>
      <c r="C355" s="46" cm="1">
        <f t="array" ref="C355">SUMPRODUCT('Distance Matrix_ex'!$B68:$AD68,TRANSPOSE('Entry capacity'!C$12:C$40))/(SUM('Entry capacity'!$C$12:$C$40)-IFERROR(VLOOKUP($A355,'Entry capacity'!$A$12:$E$40,3,FALSE),0))</f>
        <v>587.45885161643923</v>
      </c>
      <c r="D355" s="46" cm="1">
        <f t="array" ref="D355">SUMPRODUCT('Distance Matrix_ex'!$B68:$AD68,TRANSPOSE('Entry capacity'!D$12:D$40))/(SUM('Entry capacity'!$D$12:$D$40)-IFERROR(VLOOKUP($A355,'Entry capacity'!$A$12:$E$40,4,FALSE),0))</f>
        <v>584.72882043089078</v>
      </c>
      <c r="E355" s="51" cm="1">
        <f t="array" ref="E355">SUMPRODUCT('Distance Matrix_ex'!$B68:$AD68,TRANSPOSE('Entry capacity'!E$12:E$40))/(SUM('Entry capacity'!$E$12:$E$40)-IFERROR(VLOOKUP($A355,'Entry capacity'!$A$12:$E$40,5,FALSE),0))</f>
        <v>585.86688423677731</v>
      </c>
    </row>
    <row r="356" spans="1:5" ht="15" customHeight="1" x14ac:dyDescent="0.25">
      <c r="A356" s="41" t="str">
        <f t="shared" ref="A356:B356" si="56">A69</f>
        <v>24E.C.</v>
      </c>
      <c r="B356" s="4" t="str">
        <f t="shared" si="56"/>
        <v>Salida Nacional / National exit</v>
      </c>
      <c r="C356" s="46" cm="1">
        <f t="array" ref="C356">SUMPRODUCT('Distance Matrix_ex'!$B69:$AD69,TRANSPOSE('Entry capacity'!C$12:C$40))/(SUM('Entry capacity'!$C$12:$C$40)-IFERROR(VLOOKUP($A356,'Entry capacity'!$A$12:$E$40,3,FALSE),0))</f>
        <v>587.18407092879931</v>
      </c>
      <c r="D356" s="46" cm="1">
        <f t="array" ref="D356">SUMPRODUCT('Distance Matrix_ex'!$B69:$AD69,TRANSPOSE('Entry capacity'!D$12:D$40))/(SUM('Entry capacity'!$D$12:$D$40)-IFERROR(VLOOKUP($A356,'Entry capacity'!$A$12:$E$40,4,FALSE),0))</f>
        <v>584.63397501050918</v>
      </c>
      <c r="E356" s="51" cm="1">
        <f t="array" ref="E356">SUMPRODUCT('Distance Matrix_ex'!$B69:$AD69,TRANSPOSE('Entry capacity'!E$12:E$40))/(SUM('Entry capacity'!$E$12:$E$40)-IFERROR(VLOOKUP($A356,'Entry capacity'!$A$12:$E$40,5,FALSE),0))</f>
        <v>585.76329433020101</v>
      </c>
    </row>
    <row r="357" spans="1:5" ht="15" customHeight="1" x14ac:dyDescent="0.25">
      <c r="A357" s="41" t="str">
        <f t="shared" ref="A357:B357" si="57">A70</f>
        <v>25A</v>
      </c>
      <c r="B357" s="4" t="str">
        <f t="shared" si="57"/>
        <v>Salida Nacional / National exit</v>
      </c>
      <c r="C357" s="46" cm="1">
        <f t="array" ref="C357">SUMPRODUCT('Distance Matrix_ex'!$B70:$AD70,TRANSPOSE('Entry capacity'!C$12:C$40))/(SUM('Entry capacity'!$C$12:$C$40)-IFERROR(VLOOKUP($A357,'Entry capacity'!$A$12:$E$40,3,FALSE),0))</f>
        <v>588.00207322412996</v>
      </c>
      <c r="D357" s="46" cm="1">
        <f t="array" ref="D357">SUMPRODUCT('Distance Matrix_ex'!$B70:$AD70,TRANSPOSE('Entry capacity'!D$12:D$40))/(SUM('Entry capacity'!$D$12:$D$40)-IFERROR(VLOOKUP($A357,'Entry capacity'!$A$12:$E$40,4,FALSE),0))</f>
        <v>584.91632298860088</v>
      </c>
      <c r="E357" s="51" cm="1">
        <f t="array" ref="E357">SUMPRODUCT('Distance Matrix_ex'!$B70:$AD70,TRANSPOSE('Entry capacity'!E$12:E$40))/(SUM('Entry capacity'!$E$12:$E$40)-IFERROR(VLOOKUP($A357,'Entry capacity'!$A$12:$E$40,5,FALSE),0))</f>
        <v>586.07167401321362</v>
      </c>
    </row>
    <row r="358" spans="1:5" ht="15" customHeight="1" x14ac:dyDescent="0.25">
      <c r="A358" s="41" t="str">
        <f t="shared" ref="A358:B358" si="58">A71</f>
        <v>25X</v>
      </c>
      <c r="B358" s="4" t="str">
        <f t="shared" si="58"/>
        <v>Salida Nacional / National exit</v>
      </c>
      <c r="C358" s="46" cm="1">
        <f t="array" ref="C358">SUMPRODUCT('Distance Matrix_ex'!$B71:$AD71,TRANSPOSE('Entry capacity'!C$12:C$40))/(SUM('Entry capacity'!$C$12:$C$40)-IFERROR(VLOOKUP($A358,'Entry capacity'!$A$12:$E$40,3,FALSE),0))</f>
        <v>588.06977780735383</v>
      </c>
      <c r="D358" s="46" cm="1">
        <f t="array" ref="D358">SUMPRODUCT('Distance Matrix_ex'!$B71:$AD71,TRANSPOSE('Entry capacity'!D$12:D$40))/(SUM('Entry capacity'!$D$12:$D$40)-IFERROR(VLOOKUP($A358,'Entry capacity'!$A$12:$E$40,4,FALSE),0))</f>
        <v>584.93969242446917</v>
      </c>
      <c r="E358" s="51" cm="1">
        <f t="array" ref="E358">SUMPRODUCT('Distance Matrix_ex'!$B71:$AD71,TRANSPOSE('Entry capacity'!E$12:E$40))/(SUM('Entry capacity'!$E$12:$E$40)-IFERROR(VLOOKUP($A358,'Entry capacity'!$A$12:$E$40,5,FALSE),0))</f>
        <v>586.09719804662063</v>
      </c>
    </row>
    <row r="359" spans="1:5" ht="15" customHeight="1" x14ac:dyDescent="0.25">
      <c r="A359" s="41" t="str">
        <f t="shared" ref="A359:B359" si="59">A72</f>
        <v>26A</v>
      </c>
      <c r="B359" s="4" t="str">
        <f t="shared" si="59"/>
        <v>Salida Nacional / National exit</v>
      </c>
      <c r="C359" s="46" cm="1">
        <f t="array" ref="C359">SUMPRODUCT('Distance Matrix_ex'!$B72:$AD72,TRANSPOSE('Entry capacity'!C$12:C$40))/(SUM('Entry capacity'!$C$12:$C$40)-IFERROR(VLOOKUP($A359,'Entry capacity'!$A$12:$E$40,3,FALSE),0))</f>
        <v>588.75195747313239</v>
      </c>
      <c r="D359" s="46" cm="1">
        <f t="array" ref="D359">SUMPRODUCT('Distance Matrix_ex'!$B72:$AD72,TRANSPOSE('Entry capacity'!D$12:D$40))/(SUM('Entry capacity'!$D$12:$D$40)-IFERROR(VLOOKUP($A359,'Entry capacity'!$A$12:$E$40,4,FALSE),0))</f>
        <v>585.17515881671227</v>
      </c>
      <c r="E359" s="51" cm="1">
        <f t="array" ref="E359">SUMPRODUCT('Distance Matrix_ex'!$B72:$AD72,TRANSPOSE('Entry capacity'!E$12:E$40))/(SUM('Entry capacity'!$E$12:$E$40)-IFERROR(VLOOKUP($A359,'Entry capacity'!$A$12:$E$40,5,FALSE),0))</f>
        <v>586.35437379085954</v>
      </c>
    </row>
    <row r="360" spans="1:5" ht="15" customHeight="1" x14ac:dyDescent="0.25">
      <c r="A360" s="41" t="str">
        <f t="shared" ref="A360:B360" si="60">A73</f>
        <v>27X</v>
      </c>
      <c r="B360" s="4" t="str">
        <f t="shared" si="60"/>
        <v>Salida Nacional / National exit</v>
      </c>
      <c r="C360" s="46" cm="1">
        <f t="array" ref="C360">SUMPRODUCT('Distance Matrix_ex'!$B73:$AD73,TRANSPOSE('Entry capacity'!C$12:C$40))/(SUM('Entry capacity'!$C$12:$C$40)-IFERROR(VLOOKUP($A360,'Entry capacity'!$A$12:$E$40,3,FALSE),0))</f>
        <v>589.46356192978783</v>
      </c>
      <c r="D360" s="46" cm="1">
        <f t="array" ref="D360">SUMPRODUCT('Distance Matrix_ex'!$B73:$AD73,TRANSPOSE('Entry capacity'!D$12:D$40))/(SUM('Entry capacity'!$D$12:$D$40)-IFERROR(VLOOKUP($A360,'Entry capacity'!$A$12:$E$40,4,FALSE),0))</f>
        <v>585.42078169660488</v>
      </c>
      <c r="E360" s="51" cm="1">
        <f t="array" ref="E360">SUMPRODUCT('Distance Matrix_ex'!$B73:$AD73,TRANSPOSE('Entry capacity'!E$12:E$40))/(SUM('Entry capacity'!$E$12:$E$40)-IFERROR(VLOOKUP($A360,'Entry capacity'!$A$12:$E$40,5,FALSE),0))</f>
        <v>586.62264242289928</v>
      </c>
    </row>
    <row r="361" spans="1:5" ht="15" customHeight="1" x14ac:dyDescent="0.25">
      <c r="A361" s="41" t="str">
        <f t="shared" ref="A361:B361" si="61">A74</f>
        <v>28</v>
      </c>
      <c r="B361" s="4" t="str">
        <f t="shared" si="61"/>
        <v>Salida Nacional / National exit</v>
      </c>
      <c r="C361" s="46" cm="1">
        <f t="array" ref="C361">SUMPRODUCT('Distance Matrix_ex'!$B74:$AD74,TRANSPOSE('Entry capacity'!C$12:C$40))/(SUM('Entry capacity'!$C$12:$C$40)-IFERROR(VLOOKUP($A361,'Entry capacity'!$A$12:$E$40,3,FALSE),0))</f>
        <v>589.76280585106099</v>
      </c>
      <c r="D361" s="46" cm="1">
        <f t="array" ref="D361">SUMPRODUCT('Distance Matrix_ex'!$B74:$AD74,TRANSPOSE('Entry capacity'!D$12:D$40))/(SUM('Entry capacity'!$D$12:$D$40)-IFERROR(VLOOKUP($A361,'Entry capacity'!$A$12:$E$40,4,FALSE),0))</f>
        <v>585.52407103529015</v>
      </c>
      <c r="E361" s="51" cm="1">
        <f t="array" ref="E361">SUMPRODUCT('Distance Matrix_ex'!$B74:$AD74,TRANSPOSE('Entry capacity'!E$12:E$40))/(SUM('Entry capacity'!$E$12:$E$40)-IFERROR(VLOOKUP($A361,'Entry capacity'!$A$12:$E$40,5,FALSE),0))</f>
        <v>586.73545475376011</v>
      </c>
    </row>
    <row r="362" spans="1:5" ht="15" customHeight="1" x14ac:dyDescent="0.25">
      <c r="A362" s="41" t="str">
        <f t="shared" ref="A362:B362" si="62">A75</f>
        <v>28A</v>
      </c>
      <c r="B362" s="4" t="str">
        <f t="shared" si="62"/>
        <v>Salida Nacional / National exit</v>
      </c>
      <c r="C362" s="46" cm="1">
        <f t="array" ref="C362">SUMPRODUCT('Distance Matrix_ex'!$B75:$AD75,TRANSPOSE('Entry capacity'!C$12:C$40))/(SUM('Entry capacity'!$C$12:$C$40)-IFERROR(VLOOKUP($A362,'Entry capacity'!$A$12:$E$40,3,FALSE),0))</f>
        <v>590.13943628323534</v>
      </c>
      <c r="D362" s="46" cm="1">
        <f t="array" ref="D362">SUMPRODUCT('Distance Matrix_ex'!$B75:$AD75,TRANSPOSE('Entry capacity'!D$12:D$40))/(SUM('Entry capacity'!$D$12:$D$40)-IFERROR(VLOOKUP($A362,'Entry capacity'!$A$12:$E$40,4,FALSE),0))</f>
        <v>585.65407169863693</v>
      </c>
      <c r="E362" s="51" cm="1">
        <f t="array" ref="E362">SUMPRODUCT('Distance Matrix_ex'!$B75:$AD75,TRANSPOSE('Entry capacity'!E$12:E$40))/(SUM('Entry capacity'!$E$12:$E$40)-IFERROR(VLOOKUP($A362,'Entry capacity'!$A$12:$E$40,5,FALSE),0))</f>
        <v>586.87744111975178</v>
      </c>
    </row>
    <row r="363" spans="1:5" ht="15" customHeight="1" x14ac:dyDescent="0.25">
      <c r="A363" s="41" t="str">
        <f t="shared" ref="A363:B363" si="63">A76</f>
        <v>29</v>
      </c>
      <c r="B363" s="4" t="str">
        <f t="shared" si="63"/>
        <v>Salida Nacional / National exit</v>
      </c>
      <c r="C363" s="46" cm="1">
        <f t="array" ref="C363">SUMPRODUCT('Distance Matrix_ex'!$B76:$AD76,TRANSPOSE('Entry capacity'!C$12:C$40))/(SUM('Entry capacity'!$C$12:$C$40)-IFERROR(VLOOKUP($A363,'Entry capacity'!$A$12:$E$40,3,FALSE),0))</f>
        <v>588.670599334332</v>
      </c>
      <c r="D363" s="46" cm="1">
        <f t="array" ref="D363">SUMPRODUCT('Distance Matrix_ex'!$B76:$AD76,TRANSPOSE('Entry capacity'!D$12:D$40))/(SUM('Entry capacity'!$D$12:$D$40)-IFERROR(VLOOKUP($A363,'Entry capacity'!$A$12:$E$40,4,FALSE),0))</f>
        <v>583.95363107115622</v>
      </c>
      <c r="E363" s="51" cm="1">
        <f t="array" ref="E363">SUMPRODUCT('Distance Matrix_ex'!$B76:$AD76,TRANSPOSE('Entry capacity'!E$12:E$40))/(SUM('Entry capacity'!$E$12:$E$40)-IFERROR(VLOOKUP($A363,'Entry capacity'!$A$12:$E$40,5,FALSE),0))</f>
        <v>585.14658661465205</v>
      </c>
    </row>
    <row r="364" spans="1:5" ht="15" customHeight="1" x14ac:dyDescent="0.25">
      <c r="A364" s="41" t="str">
        <f t="shared" ref="A364:B364" si="64">A77</f>
        <v>30</v>
      </c>
      <c r="B364" s="4" t="str">
        <f t="shared" si="64"/>
        <v>Salida Nacional / National exit</v>
      </c>
      <c r="C364" s="46" cm="1">
        <f t="array" ref="C364">SUMPRODUCT('Distance Matrix_ex'!$B77:$AD77,TRANSPOSE('Entry capacity'!C$12:C$40))/(SUM('Entry capacity'!$C$12:$C$40)-IFERROR(VLOOKUP($A364,'Entry capacity'!$A$12:$E$40,3,FALSE),0))</f>
        <v>584.03745133216603</v>
      </c>
      <c r="D364" s="46" cm="1">
        <f t="array" ref="D364">SUMPRODUCT('Distance Matrix_ex'!$B77:$AD77,TRANSPOSE('Entry capacity'!D$12:D$40))/(SUM('Entry capacity'!$D$12:$D$40)-IFERROR(VLOOKUP($A364,'Entry capacity'!$A$12:$E$40,4,FALSE),0))</f>
        <v>578.84155397707298</v>
      </c>
      <c r="E364" s="51" cm="1">
        <f t="array" ref="E364">SUMPRODUCT('Distance Matrix_ex'!$B77:$AD77,TRANSPOSE('Entry capacity'!E$12:E$40))/(SUM('Entry capacity'!$E$12:$E$40)-IFERROR(VLOOKUP($A364,'Entry capacity'!$A$12:$E$40,5,FALSE),0))</f>
        <v>579.93513228374945</v>
      </c>
    </row>
    <row r="365" spans="1:5" ht="15" customHeight="1" x14ac:dyDescent="0.25">
      <c r="A365" s="41" t="str">
        <f t="shared" ref="A365:B365" si="65">A78</f>
        <v>32</v>
      </c>
      <c r="B365" s="4" t="str">
        <f t="shared" si="65"/>
        <v>Salida Nacional / National exit</v>
      </c>
      <c r="C365" s="46" cm="1">
        <f t="array" ref="C365">SUMPRODUCT('Distance Matrix_ex'!$B78:$AD78,TRANSPOSE('Entry capacity'!C$12:C$40))/(SUM('Entry capacity'!$C$12:$C$40)-IFERROR(VLOOKUP($A365,'Entry capacity'!$A$12:$E$40,3,FALSE),0))</f>
        <v>587.57501955883617</v>
      </c>
      <c r="D365" s="46" cm="1">
        <f t="array" ref="D365">SUMPRODUCT('Distance Matrix_ex'!$B78:$AD78,TRANSPOSE('Entry capacity'!D$12:D$40))/(SUM('Entry capacity'!$D$12:$D$40)-IFERROR(VLOOKUP($A365,'Entry capacity'!$A$12:$E$40,4,FALSE),0))</f>
        <v>581.50999127678517</v>
      </c>
      <c r="E365" s="51" cm="1">
        <f t="array" ref="E365">SUMPRODUCT('Distance Matrix_ex'!$B78:$AD78,TRANSPOSE('Entry capacity'!E$12:E$40))/(SUM('Entry capacity'!$E$12:$E$40)-IFERROR(VLOOKUP($A365,'Entry capacity'!$A$12:$E$40,5,FALSE),0))</f>
        <v>582.53882333638717</v>
      </c>
    </row>
    <row r="366" spans="1:5" ht="15" customHeight="1" x14ac:dyDescent="0.25">
      <c r="A366" s="41" t="str">
        <f t="shared" ref="A366:B366" si="66">A79</f>
        <v>33</v>
      </c>
      <c r="B366" s="4" t="str">
        <f t="shared" si="66"/>
        <v>Salida Nacional / National exit</v>
      </c>
      <c r="C366" s="46" cm="1">
        <f t="array" ref="C366">SUMPRODUCT('Distance Matrix_ex'!$B79:$AD79,TRANSPOSE('Entry capacity'!C$12:C$40))/(SUM('Entry capacity'!$C$12:$C$40)-IFERROR(VLOOKUP($A366,'Entry capacity'!$A$12:$E$40,3,FALSE),0))</f>
        <v>591.540252197315</v>
      </c>
      <c r="D366" s="46" cm="1">
        <f t="array" ref="D366">SUMPRODUCT('Distance Matrix_ex'!$B79:$AD79,TRANSPOSE('Entry capacity'!D$12:D$40))/(SUM('Entry capacity'!$D$12:$D$40)-IFERROR(VLOOKUP($A366,'Entry capacity'!$A$12:$E$40,4,FALSE),0))</f>
        <v>585.42248858703829</v>
      </c>
      <c r="E366" s="51" cm="1">
        <f t="array" ref="E366">SUMPRODUCT('Distance Matrix_ex'!$B79:$AD79,TRANSPOSE('Entry capacity'!E$12:E$40))/(SUM('Entry capacity'!$E$12:$E$40)-IFERROR(VLOOKUP($A366,'Entry capacity'!$A$12:$E$40,5,FALSE),0))</f>
        <v>586.51225055299255</v>
      </c>
    </row>
    <row r="367" spans="1:5" ht="15" customHeight="1" x14ac:dyDescent="0.25">
      <c r="A367" s="41" t="str">
        <f t="shared" ref="A367:B367" si="67">A80</f>
        <v>33X</v>
      </c>
      <c r="B367" s="4" t="str">
        <f t="shared" si="67"/>
        <v>Salida Nacional / National exit</v>
      </c>
      <c r="C367" s="46" cm="1">
        <f t="array" ref="C367">SUMPRODUCT('Distance Matrix_ex'!$B80:$AD80,TRANSPOSE('Entry capacity'!C$12:C$40))/(SUM('Entry capacity'!$C$12:$C$40)-IFERROR(VLOOKUP($A367,'Entry capacity'!$A$12:$E$40,3,FALSE),0))</f>
        <v>593.95753912799614</v>
      </c>
      <c r="D367" s="46" cm="1">
        <f t="array" ref="D367">SUMPRODUCT('Distance Matrix_ex'!$B80:$AD80,TRANSPOSE('Entry capacity'!D$12:D$40))/(SUM('Entry capacity'!$D$12:$D$40)-IFERROR(VLOOKUP($A367,'Entry capacity'!$A$12:$E$40,4,FALSE),0))</f>
        <v>587.80762698285969</v>
      </c>
      <c r="E367" s="51" cm="1">
        <f t="array" ref="E367">SUMPRODUCT('Distance Matrix_ex'!$B80:$AD80,TRANSPOSE('Entry capacity'!E$12:E$40))/(SUM('Entry capacity'!$E$12:$E$40)-IFERROR(VLOOKUP($A367,'Entry capacity'!$A$12:$E$40,5,FALSE),0))</f>
        <v>588.93453306613105</v>
      </c>
    </row>
    <row r="368" spans="1:5" ht="15" customHeight="1" x14ac:dyDescent="0.25">
      <c r="A368" s="41" t="str">
        <f t="shared" ref="A368:B368" si="68">A81</f>
        <v>34</v>
      </c>
      <c r="B368" s="4" t="str">
        <f t="shared" si="68"/>
        <v>Salida Nacional / National exit</v>
      </c>
      <c r="C368" s="46" cm="1">
        <f t="array" ref="C368">SUMPRODUCT('Distance Matrix_ex'!$B81:$AD81,TRANSPOSE('Entry capacity'!C$12:C$40))/(SUM('Entry capacity'!$C$12:$C$40)-IFERROR(VLOOKUP($A368,'Entry capacity'!$A$12:$E$40,3,FALSE),0))</f>
        <v>595.70329915509785</v>
      </c>
      <c r="D368" s="46" cm="1">
        <f t="array" ref="D368">SUMPRODUCT('Distance Matrix_ex'!$B81:$AD81,TRANSPOSE('Entry capacity'!D$12:D$40))/(SUM('Entry capacity'!$D$12:$D$40)-IFERROR(VLOOKUP($A368,'Entry capacity'!$A$12:$E$40,4,FALSE),0))</f>
        <v>589.53073983098079</v>
      </c>
      <c r="E368" s="51" cm="1">
        <f t="array" ref="E368">SUMPRODUCT('Distance Matrix_ex'!$B81:$AD81,TRANSPOSE('Entry capacity'!E$12:E$40))/(SUM('Entry capacity'!$E$12:$E$40)-IFERROR(VLOOKUP($A368,'Entry capacity'!$A$12:$E$40,5,FALSE),0))</f>
        <v>590.68455977276858</v>
      </c>
    </row>
    <row r="369" spans="1:5" ht="15" customHeight="1" x14ac:dyDescent="0.25">
      <c r="A369" s="41" t="str">
        <f t="shared" ref="A369:B369" si="69">A82</f>
        <v>35</v>
      </c>
      <c r="B369" s="4" t="str">
        <f t="shared" si="69"/>
        <v>Salida Nacional / National exit</v>
      </c>
      <c r="C369" s="46" cm="1">
        <f t="array" ref="C369">SUMPRODUCT('Distance Matrix_ex'!$B82:$AD82,TRANSPOSE('Entry capacity'!C$12:C$40))/(SUM('Entry capacity'!$C$12:$C$40)-IFERROR(VLOOKUP($A369,'Entry capacity'!$A$12:$E$40,3,FALSE),0))</f>
        <v>593.52173810361865</v>
      </c>
      <c r="D369" s="46" cm="1">
        <f t="array" ref="D369">SUMPRODUCT('Distance Matrix_ex'!$B82:$AD82,TRANSPOSE('Entry capacity'!D$12:D$40))/(SUM('Entry capacity'!$D$12:$D$40)-IFERROR(VLOOKUP($A369,'Entry capacity'!$A$12:$E$40,4,FALSE),0))</f>
        <v>587.03914179734443</v>
      </c>
      <c r="E369" s="51" cm="1">
        <f t="array" ref="E369">SUMPRODUCT('Distance Matrix_ex'!$B82:$AD82,TRANSPOSE('Entry capacity'!E$12:E$40))/(SUM('Entry capacity'!$E$12:$E$40)-IFERROR(VLOOKUP($A369,'Entry capacity'!$A$12:$E$40,5,FALSE),0))</f>
        <v>588.10708144878993</v>
      </c>
    </row>
    <row r="370" spans="1:5" ht="15" customHeight="1" x14ac:dyDescent="0.25">
      <c r="A370" s="41" t="str">
        <f t="shared" ref="A370:B370" si="70">A83</f>
        <v>35X</v>
      </c>
      <c r="B370" s="4" t="str">
        <f t="shared" si="70"/>
        <v>Salida Nacional / National exit</v>
      </c>
      <c r="C370" s="46" cm="1">
        <f t="array" ref="C370">SUMPRODUCT('Distance Matrix_ex'!$B83:$AD83,TRANSPOSE('Entry capacity'!C$12:C$40))/(SUM('Entry capacity'!$C$12:$C$40)-IFERROR(VLOOKUP($A370,'Entry capacity'!$A$12:$E$40,3,FALSE),0))</f>
        <v>605.70549395232229</v>
      </c>
      <c r="D370" s="46" cm="1">
        <f t="array" ref="D370">SUMPRODUCT('Distance Matrix_ex'!$B83:$AD83,TRANSPOSE('Entry capacity'!D$12:D$40))/(SUM('Entry capacity'!$D$12:$D$40)-IFERROR(VLOOKUP($A370,'Entry capacity'!$A$12:$E$40,4,FALSE),0))</f>
        <v>599.19389860059539</v>
      </c>
      <c r="E370" s="51" cm="1">
        <f t="array" ref="E370">SUMPRODUCT('Distance Matrix_ex'!$B83:$AD83,TRANSPOSE('Entry capacity'!E$12:E$40))/(SUM('Entry capacity'!$E$12:$E$40)-IFERROR(VLOOKUP($A370,'Entry capacity'!$A$12:$E$40,5,FALSE),0))</f>
        <v>600.24165224062779</v>
      </c>
    </row>
    <row r="371" spans="1:5" ht="15" customHeight="1" x14ac:dyDescent="0.25">
      <c r="A371" s="41" t="str">
        <f t="shared" ref="A371:B371" si="71">A84</f>
        <v>36</v>
      </c>
      <c r="B371" s="4" t="str">
        <f t="shared" si="71"/>
        <v>Salida Nacional / National exit</v>
      </c>
      <c r="C371" s="46" cm="1">
        <f t="array" ref="C371">SUMPRODUCT('Distance Matrix_ex'!$B84:$AD84,TRANSPOSE('Entry capacity'!C$12:C$40))/(SUM('Entry capacity'!$C$12:$C$40)-IFERROR(VLOOKUP($A371,'Entry capacity'!$A$12:$E$40,3,FALSE),0))</f>
        <v>616.02114102288522</v>
      </c>
      <c r="D371" s="46" cm="1">
        <f t="array" ref="D371">SUMPRODUCT('Distance Matrix_ex'!$B84:$AD84,TRANSPOSE('Entry capacity'!D$12:D$40))/(SUM('Entry capacity'!$D$12:$D$40)-IFERROR(VLOOKUP($A371,'Entry capacity'!$A$12:$E$40,4,FALSE),0))</f>
        <v>609.65649372710789</v>
      </c>
      <c r="E371" s="51" cm="1">
        <f t="array" ref="E371">SUMPRODUCT('Distance Matrix_ex'!$B84:$AD84,TRANSPOSE('Entry capacity'!E$12:E$40))/(SUM('Entry capacity'!$E$12:$E$40)-IFERROR(VLOOKUP($A371,'Entry capacity'!$A$12:$E$40,5,FALSE),0))</f>
        <v>610.74453905268672</v>
      </c>
    </row>
    <row r="372" spans="1:5" ht="15" customHeight="1" x14ac:dyDescent="0.25">
      <c r="A372" s="41" t="str">
        <f t="shared" ref="A372:B372" si="72">A85</f>
        <v>38</v>
      </c>
      <c r="B372" s="4" t="str">
        <f t="shared" si="72"/>
        <v>Salida Nacional / National exit</v>
      </c>
      <c r="C372" s="46" cm="1">
        <f t="array" ref="C372">SUMPRODUCT('Distance Matrix_ex'!$B85:$AD85,TRANSPOSE('Entry capacity'!C$12:C$40))/(SUM('Entry capacity'!$C$12:$C$40)-IFERROR(VLOOKUP($A372,'Entry capacity'!$A$12:$E$40,3,FALSE),0))</f>
        <v>624.68483970991758</v>
      </c>
      <c r="D372" s="46" cm="1">
        <f t="array" ref="D372">SUMPRODUCT('Distance Matrix_ex'!$B85:$AD85,TRANSPOSE('Entry capacity'!D$12:D$40))/(SUM('Entry capacity'!$D$12:$D$40)-IFERROR(VLOOKUP($A372,'Entry capacity'!$A$12:$E$40,4,FALSE),0))</f>
        <v>618.48904424353793</v>
      </c>
      <c r="E372" s="51" cm="1">
        <f t="array" ref="E372">SUMPRODUCT('Distance Matrix_ex'!$B85:$AD85,TRANSPOSE('Entry capacity'!E$12:E$40))/(SUM('Entry capacity'!$E$12:$E$40)-IFERROR(VLOOKUP($A372,'Entry capacity'!$A$12:$E$40,5,FALSE),0))</f>
        <v>619.62613143720876</v>
      </c>
    </row>
    <row r="373" spans="1:5" ht="15" customHeight="1" x14ac:dyDescent="0.25">
      <c r="A373" s="41" t="str">
        <f t="shared" ref="A373:B373" si="73">A86</f>
        <v>38X.02</v>
      </c>
      <c r="B373" s="4" t="str">
        <f t="shared" si="73"/>
        <v>Salida Nacional / National exit</v>
      </c>
      <c r="C373" s="46" cm="1">
        <f t="array" ref="C373">SUMPRODUCT('Distance Matrix_ex'!$B86:$AD86,TRANSPOSE('Entry capacity'!C$12:C$40))/(SUM('Entry capacity'!$C$12:$C$40)-IFERROR(VLOOKUP($A373,'Entry capacity'!$A$12:$E$40,3,FALSE),0))</f>
        <v>631.67323052588563</v>
      </c>
      <c r="D373" s="46" cm="1">
        <f t="array" ref="D373">SUMPRODUCT('Distance Matrix_ex'!$B86:$AD86,TRANSPOSE('Entry capacity'!D$12:D$40))/(SUM('Entry capacity'!$D$12:$D$40)-IFERROR(VLOOKUP($A373,'Entry capacity'!$A$12:$E$40,4,FALSE),0))</f>
        <v>625.61363584584956</v>
      </c>
      <c r="E373" s="51" cm="1">
        <f t="array" ref="E373">SUMPRODUCT('Distance Matrix_ex'!$B86:$AD86,TRANSPOSE('Entry capacity'!E$12:E$40))/(SUM('Entry capacity'!$E$12:$E$40)-IFERROR(VLOOKUP($A373,'Entry capacity'!$A$12:$E$40,5,FALSE),0))</f>
        <v>626.79028163371311</v>
      </c>
    </row>
    <row r="374" spans="1:5" ht="15" customHeight="1" x14ac:dyDescent="0.25">
      <c r="A374" s="41" t="str">
        <f t="shared" ref="A374:B374" si="74">A87</f>
        <v>39.01</v>
      </c>
      <c r="B374" s="4" t="str">
        <f t="shared" si="74"/>
        <v>Salida Nacional / National exit</v>
      </c>
      <c r="C374" s="46" cm="1">
        <f t="array" ref="C374">SUMPRODUCT('Distance Matrix_ex'!$B87:$AD87,TRANSPOSE('Entry capacity'!C$12:C$40))/(SUM('Entry capacity'!$C$12:$C$40)-IFERROR(VLOOKUP($A374,'Entry capacity'!$A$12:$E$40,3,FALSE),0))</f>
        <v>635.99116039139005</v>
      </c>
      <c r="D374" s="46" cm="1">
        <f t="array" ref="D374">SUMPRODUCT('Distance Matrix_ex'!$B87:$AD87,TRANSPOSE('Entry capacity'!D$12:D$40))/(SUM('Entry capacity'!$D$12:$D$40)-IFERROR(VLOOKUP($A374,'Entry capacity'!$A$12:$E$40,4,FALSE),0))</f>
        <v>629.83221854504666</v>
      </c>
      <c r="E374" s="51" cm="1">
        <f t="array" ref="E374">SUMPRODUCT('Distance Matrix_ex'!$B87:$AD87,TRANSPOSE('Entry capacity'!E$12:E$40))/(SUM('Entry capacity'!$E$12:$E$40)-IFERROR(VLOOKUP($A374,'Entry capacity'!$A$12:$E$40,5,FALSE),0))</f>
        <v>631.02643971182715</v>
      </c>
    </row>
    <row r="375" spans="1:5" ht="15" customHeight="1" x14ac:dyDescent="0.25">
      <c r="A375" s="41" t="str">
        <f t="shared" ref="A375:B375" si="75">A88</f>
        <v>4</v>
      </c>
      <c r="B375" s="4" t="str">
        <f t="shared" si="75"/>
        <v>Salida Nacional / National exit</v>
      </c>
      <c r="C375" s="46" cm="1">
        <f t="array" ref="C375">SUMPRODUCT('Distance Matrix_ex'!$B88:$AD88,TRANSPOSE('Entry capacity'!C$12:C$40))/(SUM('Entry capacity'!$C$12:$C$40)-IFERROR(VLOOKUP($A375,'Entry capacity'!$A$12:$E$40,3,FALSE),0))</f>
        <v>668.31750195701534</v>
      </c>
      <c r="D375" s="46" cm="1">
        <f t="array" ref="D375">SUMPRODUCT('Distance Matrix_ex'!$B88:$AD88,TRANSPOSE('Entry capacity'!D$12:D$40))/(SUM('Entry capacity'!$D$12:$D$40)-IFERROR(VLOOKUP($A375,'Entry capacity'!$A$12:$E$40,4,FALSE),0))</f>
        <v>673.52849450464805</v>
      </c>
      <c r="E375" s="51" cm="1">
        <f t="array" ref="E375">SUMPRODUCT('Distance Matrix_ex'!$B88:$AD88,TRANSPOSE('Entry capacity'!E$12:E$40))/(SUM('Entry capacity'!$E$12:$E$40)-IFERROR(VLOOKUP($A375,'Entry capacity'!$A$12:$E$40,5,FALSE),0))</f>
        <v>674.70003275420117</v>
      </c>
    </row>
    <row r="376" spans="1:5" ht="15" customHeight="1" x14ac:dyDescent="0.25">
      <c r="A376" s="41" t="str">
        <f t="shared" ref="A376:B376" si="76">A89</f>
        <v>40</v>
      </c>
      <c r="B376" s="4" t="str">
        <f t="shared" si="76"/>
        <v>Salida Nacional / National exit</v>
      </c>
      <c r="C376" s="46" cm="1">
        <f t="array" ref="C376">SUMPRODUCT('Distance Matrix_ex'!$B89:$AD89,TRANSPOSE('Entry capacity'!C$12:C$40))/(SUM('Entry capacity'!$C$12:$C$40)-IFERROR(VLOOKUP($A376,'Entry capacity'!$A$12:$E$40,3,FALSE),0))</f>
        <v>647.01818439608166</v>
      </c>
      <c r="D376" s="46" cm="1">
        <f t="array" ref="D376">SUMPRODUCT('Distance Matrix_ex'!$B89:$AD89,TRANSPOSE('Entry capacity'!D$12:D$40))/(SUM('Entry capacity'!$D$12:$D$40)-IFERROR(VLOOKUP($A376,'Entry capacity'!$A$12:$E$40,4,FALSE),0))</f>
        <v>640.45561295869197</v>
      </c>
      <c r="E376" s="51" cm="1">
        <f t="array" ref="E376">SUMPRODUCT('Distance Matrix_ex'!$B89:$AD89,TRANSPOSE('Entry capacity'!E$12:E$40))/(SUM('Entry capacity'!$E$12:$E$40)-IFERROR(VLOOKUP($A376,'Entry capacity'!$A$12:$E$40,5,FALSE),0))</f>
        <v>641.68907809190318</v>
      </c>
    </row>
    <row r="377" spans="1:5" ht="15" customHeight="1" x14ac:dyDescent="0.25">
      <c r="A377" s="41" t="str">
        <f t="shared" ref="A377:B377" si="77">A90</f>
        <v>41.01</v>
      </c>
      <c r="B377" s="4" t="str">
        <f t="shared" si="77"/>
        <v>Salida Nacional / National exit</v>
      </c>
      <c r="C377" s="46" cm="1">
        <f t="array" ref="C377">SUMPRODUCT('Distance Matrix_ex'!$B90:$AD90,TRANSPOSE('Entry capacity'!C$12:C$40))/(SUM('Entry capacity'!$C$12:$C$40)-IFERROR(VLOOKUP($A377,'Entry capacity'!$A$12:$E$40,3,FALSE),0))</f>
        <v>659.72047804433782</v>
      </c>
      <c r="D377" s="46" cm="1">
        <f t="array" ref="D377">SUMPRODUCT('Distance Matrix_ex'!$B90:$AD90,TRANSPOSE('Entry capacity'!D$12:D$40))/(SUM('Entry capacity'!$D$12:$D$40)-IFERROR(VLOOKUP($A377,'Entry capacity'!$A$12:$E$40,4,FALSE),0))</f>
        <v>653.04585828690097</v>
      </c>
      <c r="E377" s="51" cm="1">
        <f t="array" ref="E377">SUMPRODUCT('Distance Matrix_ex'!$B90:$AD90,TRANSPOSE('Entry capacity'!E$12:E$40))/(SUM('Entry capacity'!$E$12:$E$40)-IFERROR(VLOOKUP($A377,'Entry capacity'!$A$12:$E$40,5,FALSE),0))</f>
        <v>654.27070476368215</v>
      </c>
    </row>
    <row r="378" spans="1:5" ht="15" customHeight="1" x14ac:dyDescent="0.25">
      <c r="A378" s="41" t="str">
        <f t="shared" ref="A378:B378" si="78">A91</f>
        <v>41.02</v>
      </c>
      <c r="B378" s="4" t="str">
        <f t="shared" si="78"/>
        <v>Salida Nacional / National exit</v>
      </c>
      <c r="C378" s="46" cm="1">
        <f t="array" ref="C378">SUMPRODUCT('Distance Matrix_ex'!$B91:$AD91,TRANSPOSE('Entry capacity'!C$12:C$40))/(SUM('Entry capacity'!$C$12:$C$40)-IFERROR(VLOOKUP($A378,'Entry capacity'!$A$12:$E$40,3,FALSE),0))</f>
        <v>671.75244910220215</v>
      </c>
      <c r="D378" s="46" cm="1">
        <f t="array" ref="D378">SUMPRODUCT('Distance Matrix_ex'!$B91:$AD91,TRANSPOSE('Entry capacity'!D$12:D$40))/(SUM('Entry capacity'!$D$12:$D$40)-IFERROR(VLOOKUP($A378,'Entry capacity'!$A$12:$E$40,4,FALSE),0))</f>
        <v>665.04919156837468</v>
      </c>
      <c r="E378" s="51" cm="1">
        <f t="array" ref="E378">SUMPRODUCT('Distance Matrix_ex'!$B91:$AD91,TRANSPOSE('Entry capacity'!E$12:E$40))/(SUM('Entry capacity'!$E$12:$E$40)-IFERROR(VLOOKUP($A378,'Entry capacity'!$A$12:$E$40,5,FALSE),0))</f>
        <v>666.25410351034498</v>
      </c>
    </row>
    <row r="379" spans="1:5" ht="15" customHeight="1" x14ac:dyDescent="0.25">
      <c r="A379" s="41" t="str">
        <f t="shared" ref="A379:B379" si="79">A92</f>
        <v>41.03</v>
      </c>
      <c r="B379" s="4" t="str">
        <f t="shared" si="79"/>
        <v>Salida Nacional / National exit</v>
      </c>
      <c r="C379" s="46" cm="1">
        <f t="array" ref="C379">SUMPRODUCT('Distance Matrix_ex'!$B92:$AD92,TRANSPOSE('Entry capacity'!C$12:C$40))/(SUM('Entry capacity'!$C$12:$C$40)-IFERROR(VLOOKUP($A379,'Entry capacity'!$A$12:$E$40,3,FALSE),0))</f>
        <v>676.60304404380202</v>
      </c>
      <c r="D379" s="46" cm="1">
        <f t="array" ref="D379">SUMPRODUCT('Distance Matrix_ex'!$B92:$AD92,TRANSPOSE('Entry capacity'!D$12:D$40))/(SUM('Entry capacity'!$D$12:$D$40)-IFERROR(VLOOKUP($A379,'Entry capacity'!$A$12:$E$40,4,FALSE),0))</f>
        <v>669.8882414146093</v>
      </c>
      <c r="E379" s="51" cm="1">
        <f t="array" ref="E379">SUMPRODUCT('Distance Matrix_ex'!$B92:$AD92,TRANSPOSE('Entry capacity'!E$12:E$40))/(SUM('Entry capacity'!$E$12:$E$40)-IFERROR(VLOOKUP($A379,'Entry capacity'!$A$12:$E$40,5,FALSE),0))</f>
        <v>671.08511690492492</v>
      </c>
    </row>
    <row r="380" spans="1:5" ht="15" customHeight="1" x14ac:dyDescent="0.25">
      <c r="A380" s="41" t="str">
        <f t="shared" ref="A380:B380" si="80">A93</f>
        <v>41.03X01</v>
      </c>
      <c r="B380" s="4" t="str">
        <f t="shared" si="80"/>
        <v>Salida Nacional / National exit</v>
      </c>
      <c r="C380" s="46" cm="1">
        <f t="array" ref="C380">SUMPRODUCT('Distance Matrix_ex'!$B93:$AD93,TRANSPOSE('Entry capacity'!C$12:C$40))/(SUM('Entry capacity'!$C$12:$C$40)-IFERROR(VLOOKUP($A380,'Entry capacity'!$A$12:$E$40,3,FALSE),0))</f>
        <v>679.88923132522018</v>
      </c>
      <c r="D380" s="46" cm="1">
        <f t="array" ref="D380">SUMPRODUCT('Distance Matrix_ex'!$B93:$AD93,TRANSPOSE('Entry capacity'!D$12:D$40))/(SUM('Entry capacity'!$D$12:$D$40)-IFERROR(VLOOKUP($A380,'Entry capacity'!$A$12:$E$40,4,FALSE),0))</f>
        <v>673.16660711001362</v>
      </c>
      <c r="E380" s="51" cm="1">
        <f t="array" ref="E380">SUMPRODUCT('Distance Matrix_ex'!$B93:$AD93,TRANSPOSE('Entry capacity'!E$12:E$40))/(SUM('Entry capacity'!$E$12:$E$40)-IFERROR(VLOOKUP($A380,'Entry capacity'!$A$12:$E$40,5,FALSE),0))</f>
        <v>674.35803805475643</v>
      </c>
    </row>
    <row r="381" spans="1:5" ht="15" customHeight="1" x14ac:dyDescent="0.25">
      <c r="A381" s="41" t="str">
        <f t="shared" ref="A381:B381" si="81">A94</f>
        <v>41.04</v>
      </c>
      <c r="B381" s="4" t="str">
        <f t="shared" si="81"/>
        <v>Salida Nacional / National exit</v>
      </c>
      <c r="C381" s="46" cm="1">
        <f t="array" ref="C381">SUMPRODUCT('Distance Matrix_ex'!$B94:$AD94,TRANSPOSE('Entry capacity'!C$12:C$40))/(SUM('Entry capacity'!$C$12:$C$40)-IFERROR(VLOOKUP($A381,'Entry capacity'!$A$12:$E$40,3,FALSE),0))</f>
        <v>687.72430635663204</v>
      </c>
      <c r="D381" s="46" cm="1">
        <f t="array" ref="D381">SUMPRODUCT('Distance Matrix_ex'!$B94:$AD94,TRANSPOSE('Entry capacity'!D$12:D$40))/(SUM('Entry capacity'!$D$12:$D$40)-IFERROR(VLOOKUP($A381,'Entry capacity'!$A$12:$E$40,4,FALSE),0))</f>
        <v>680.98303356542124</v>
      </c>
      <c r="E381" s="51" cm="1">
        <f t="array" ref="E381">SUMPRODUCT('Distance Matrix_ex'!$B94:$AD94,TRANSPOSE('Entry capacity'!E$12:E$40))/(SUM('Entry capacity'!$E$12:$E$40)-IFERROR(VLOOKUP($A381,'Entry capacity'!$A$12:$E$40,5,FALSE),0))</f>
        <v>682.16148338053767</v>
      </c>
    </row>
    <row r="382" spans="1:5" ht="15" customHeight="1" x14ac:dyDescent="0.25">
      <c r="A382" s="41" t="str">
        <f t="shared" ref="A382:B382" si="82">A95</f>
        <v>41.05</v>
      </c>
      <c r="B382" s="4" t="str">
        <f t="shared" si="82"/>
        <v>Salida Nacional / National exit</v>
      </c>
      <c r="C382" s="46" cm="1">
        <f t="array" ref="C382">SUMPRODUCT('Distance Matrix_ex'!$B95:$AD95,TRANSPOSE('Entry capacity'!C$12:C$40))/(SUM('Entry capacity'!$C$12:$C$40)-IFERROR(VLOOKUP($A382,'Entry capacity'!$A$12:$E$40,3,FALSE),0))</f>
        <v>694.39352520319335</v>
      </c>
      <c r="D382" s="46" cm="1">
        <f t="array" ref="D382">SUMPRODUCT('Distance Matrix_ex'!$B95:$AD95,TRANSPOSE('Entry capacity'!D$12:D$40))/(SUM('Entry capacity'!$D$12:$D$40)-IFERROR(VLOOKUP($A382,'Entry capacity'!$A$12:$E$40,4,FALSE),0))</f>
        <v>687.63637873699611</v>
      </c>
      <c r="E382" s="51" cm="1">
        <f t="array" ref="E382">SUMPRODUCT('Distance Matrix_ex'!$B95:$AD95,TRANSPOSE('Entry capacity'!E$12:E$40))/(SUM('Entry capacity'!$E$12:$E$40)-IFERROR(VLOOKUP($A382,'Entry capacity'!$A$12:$E$40,5,FALSE),0))</f>
        <v>688.80377900963754</v>
      </c>
    </row>
    <row r="383" spans="1:5" ht="15" customHeight="1" x14ac:dyDescent="0.25">
      <c r="A383" s="41" t="str">
        <f t="shared" ref="A383:B383" si="83">A96</f>
        <v>41.06</v>
      </c>
      <c r="B383" s="4" t="str">
        <f t="shared" si="83"/>
        <v>Salida Nacional / National exit</v>
      </c>
      <c r="C383" s="46" cm="1">
        <f t="array" ref="C383">SUMPRODUCT('Distance Matrix_ex'!$B96:$AD96,TRANSPOSE('Entry capacity'!C$12:C$40))/(SUM('Entry capacity'!$C$12:$C$40)-IFERROR(VLOOKUP($A383,'Entry capacity'!$A$12:$E$40,3,FALSE),0))</f>
        <v>702.40459609637549</v>
      </c>
      <c r="D383" s="46" cm="1">
        <f t="array" ref="D383">SUMPRODUCT('Distance Matrix_ex'!$B96:$AD96,TRANSPOSE('Entry capacity'!D$12:D$40))/(SUM('Entry capacity'!$D$12:$D$40)-IFERROR(VLOOKUP($A383,'Entry capacity'!$A$12:$E$40,4,FALSE),0))</f>
        <v>695.62838215937188</v>
      </c>
      <c r="E383" s="51" cm="1">
        <f t="array" ref="E383">SUMPRODUCT('Distance Matrix_ex'!$B96:$AD96,TRANSPOSE('Entry capacity'!E$12:E$40))/(SUM('Entry capacity'!$E$12:$E$40)-IFERROR(VLOOKUP($A383,'Entry capacity'!$A$12:$E$40,5,FALSE),0))</f>
        <v>696.78250971295336</v>
      </c>
    </row>
    <row r="384" spans="1:5" ht="15" customHeight="1" x14ac:dyDescent="0.25">
      <c r="A384" s="41" t="str">
        <f t="shared" ref="A384:B384" si="84">A97</f>
        <v>41.07X</v>
      </c>
      <c r="B384" s="4" t="str">
        <f t="shared" si="84"/>
        <v>Salida Nacional / National exit</v>
      </c>
      <c r="C384" s="46" cm="1">
        <f t="array" ref="C384">SUMPRODUCT('Distance Matrix_ex'!$B97:$AD97,TRANSPOSE('Entry capacity'!C$12:C$40))/(SUM('Entry capacity'!$C$12:$C$40)-IFERROR(VLOOKUP($A384,'Entry capacity'!$A$12:$E$40,3,FALSE),0))</f>
        <v>704.72699651571725</v>
      </c>
      <c r="D384" s="46" cm="1">
        <f t="array" ref="D384">SUMPRODUCT('Distance Matrix_ex'!$B97:$AD97,TRANSPOSE('Entry capacity'!D$12:D$40))/(SUM('Entry capacity'!$D$12:$D$40)-IFERROR(VLOOKUP($A384,'Entry capacity'!$A$12:$E$40,4,FALSE),0))</f>
        <v>697.94525494042546</v>
      </c>
      <c r="E384" s="51" cm="1">
        <f t="array" ref="E384">SUMPRODUCT('Distance Matrix_ex'!$B97:$AD97,TRANSPOSE('Entry capacity'!E$12:E$40))/(SUM('Entry capacity'!$E$12:$E$40)-IFERROR(VLOOKUP($A384,'Entry capacity'!$A$12:$E$40,5,FALSE),0))</f>
        <v>699.09553474771633</v>
      </c>
    </row>
    <row r="385" spans="1:5" ht="15" customHeight="1" x14ac:dyDescent="0.25">
      <c r="A385" s="41" t="str">
        <f t="shared" ref="A385:B385" si="85">A98</f>
        <v>41.08</v>
      </c>
      <c r="B385" s="4" t="str">
        <f t="shared" si="85"/>
        <v>Salida Nacional / National exit</v>
      </c>
      <c r="C385" s="46" cm="1">
        <f t="array" ref="C385">SUMPRODUCT('Distance Matrix_ex'!$B98:$AD98,TRANSPOSE('Entry capacity'!C$12:C$40))/(SUM('Entry capacity'!$C$12:$C$40)-IFERROR(VLOOKUP($A385,'Entry capacity'!$A$12:$E$40,3,FALSE),0))</f>
        <v>718.14272339681384</v>
      </c>
      <c r="D385" s="46" cm="1">
        <f t="array" ref="D385">SUMPRODUCT('Distance Matrix_ex'!$B98:$AD98,TRANSPOSE('Entry capacity'!D$12:D$40))/(SUM('Entry capacity'!$D$12:$D$40)-IFERROR(VLOOKUP($A385,'Entry capacity'!$A$12:$E$40,4,FALSE),0))</f>
        <v>711.3290505124553</v>
      </c>
      <c r="E385" s="51" cm="1">
        <f t="array" ref="E385">SUMPRODUCT('Distance Matrix_ex'!$B98:$AD98,TRANSPOSE('Entry capacity'!E$12:E$40))/(SUM('Entry capacity'!$E$12:$E$40)-IFERROR(VLOOKUP($A385,'Entry capacity'!$A$12:$E$40,5,FALSE),0))</f>
        <v>712.45710318229374</v>
      </c>
    </row>
    <row r="386" spans="1:5" ht="15" customHeight="1" x14ac:dyDescent="0.25">
      <c r="A386" s="41" t="str">
        <f t="shared" ref="A386:B386" si="86">A99</f>
        <v>41.09</v>
      </c>
      <c r="B386" s="4" t="str">
        <f t="shared" si="86"/>
        <v>Salida Nacional / National exit</v>
      </c>
      <c r="C386" s="46" cm="1">
        <f t="array" ref="C386">SUMPRODUCT('Distance Matrix_ex'!$B99:$AD99,TRANSPOSE('Entry capacity'!C$12:C$40))/(SUM('Entry capacity'!$C$12:$C$40)-IFERROR(VLOOKUP($A386,'Entry capacity'!$A$12:$E$40,3,FALSE),0))</f>
        <v>734.23191122575702</v>
      </c>
      <c r="D386" s="46" cm="1">
        <f t="array" ref="D386">SUMPRODUCT('Distance Matrix_ex'!$B99:$AD99,TRANSPOSE('Entry capacity'!D$12:D$40))/(SUM('Entry capacity'!$D$12:$D$40)-IFERROR(VLOOKUP($A386,'Entry capacity'!$A$12:$E$40,4,FALSE),0))</f>
        <v>727.37994382081399</v>
      </c>
      <c r="E386" s="51" cm="1">
        <f t="array" ref="E386">SUMPRODUCT('Distance Matrix_ex'!$B99:$AD99,TRANSPOSE('Entry capacity'!E$12:E$40))/(SUM('Entry capacity'!$E$12:$E$40)-IFERROR(VLOOKUP($A386,'Entry capacity'!$A$12:$E$40,5,FALSE),0))</f>
        <v>728.48133997084233</v>
      </c>
    </row>
    <row r="387" spans="1:5" ht="15" customHeight="1" x14ac:dyDescent="0.25">
      <c r="A387" s="41" t="str">
        <f t="shared" ref="A387:B387" si="87">A100</f>
        <v>41.10</v>
      </c>
      <c r="B387" s="4" t="str">
        <f t="shared" si="87"/>
        <v>Salida Nacional / National exit</v>
      </c>
      <c r="C387" s="46" cm="1">
        <f t="array" ref="C387">SUMPRODUCT('Distance Matrix_ex'!$B100:$AD100,TRANSPOSE('Entry capacity'!C$12:C$40))/(SUM('Entry capacity'!$C$12:$C$40)-IFERROR(VLOOKUP($A387,'Entry capacity'!$A$12:$E$40,3,FALSE),0))</f>
        <v>745.8541564678593</v>
      </c>
      <c r="D387" s="46" cm="1">
        <f t="array" ref="D387">SUMPRODUCT('Distance Matrix_ex'!$B100:$AD100,TRANSPOSE('Entry capacity'!D$12:D$40))/(SUM('Entry capacity'!$D$12:$D$40)-IFERROR(VLOOKUP($A387,'Entry capacity'!$A$12:$E$40,4,FALSE),0))</f>
        <v>738.97452649135596</v>
      </c>
      <c r="E387" s="51" cm="1">
        <f t="array" ref="E387">SUMPRODUCT('Distance Matrix_ex'!$B100:$AD100,TRANSPOSE('Entry capacity'!E$12:E$40))/(SUM('Entry capacity'!$E$12:$E$40)-IFERROR(VLOOKUP($A387,'Entry capacity'!$A$12:$E$40,5,FALSE),0))</f>
        <v>740.0566669391186</v>
      </c>
    </row>
    <row r="388" spans="1:5" ht="15" customHeight="1" x14ac:dyDescent="0.25">
      <c r="A388" s="41" t="str">
        <f t="shared" ref="A388:B388" si="88">A101</f>
        <v>41-16</v>
      </c>
      <c r="B388" s="4" t="str">
        <f t="shared" si="88"/>
        <v>Salida Nacional / National exit</v>
      </c>
      <c r="C388" s="46" cm="1">
        <f t="array" ref="C388">SUMPRODUCT('Distance Matrix_ex'!$B101:$AD101,TRANSPOSE('Entry capacity'!C$12:C$40))/(SUM('Entry capacity'!$C$12:$C$40)-IFERROR(VLOOKUP($A388,'Entry capacity'!$A$12:$E$40,3,FALSE),0))</f>
        <v>649.40283704742319</v>
      </c>
      <c r="D388" s="46" cm="1">
        <f t="array" ref="D388">SUMPRODUCT('Distance Matrix_ex'!$B101:$AD101,TRANSPOSE('Entry capacity'!D$12:D$40))/(SUM('Entry capacity'!$D$12:$D$40)-IFERROR(VLOOKUP($A388,'Entry capacity'!$A$12:$E$40,4,FALSE),0))</f>
        <v>642.75277472071184</v>
      </c>
      <c r="E388" s="51" cm="1">
        <f t="array" ref="E388">SUMPRODUCT('Distance Matrix_ex'!$B101:$AD101,TRANSPOSE('Entry capacity'!E$12:E$40))/(SUM('Entry capacity'!$E$12:$E$40)-IFERROR(VLOOKUP($A388,'Entry capacity'!$A$12:$E$40,5,FALSE),0))</f>
        <v>643.99471543522282</v>
      </c>
    </row>
    <row r="389" spans="1:5" ht="15" customHeight="1" x14ac:dyDescent="0.25">
      <c r="A389" s="41" t="str">
        <f t="shared" ref="A389:B389" si="89">A102</f>
        <v>43.01</v>
      </c>
      <c r="B389" s="4" t="str">
        <f t="shared" si="89"/>
        <v>Salida Nacional / National exit</v>
      </c>
      <c r="C389" s="46" cm="1">
        <f t="array" ref="C389">SUMPRODUCT('Distance Matrix_ex'!$B102:$AD102,TRANSPOSE('Entry capacity'!C$12:C$40))/(SUM('Entry capacity'!$C$12:$C$40)-IFERROR(VLOOKUP($A389,'Entry capacity'!$A$12:$E$40,3,FALSE),0))</f>
        <v>653.0909287905929</v>
      </c>
      <c r="D389" s="46" cm="1">
        <f t="array" ref="D389">SUMPRODUCT('Distance Matrix_ex'!$B102:$AD102,TRANSPOSE('Entry capacity'!D$12:D$40))/(SUM('Entry capacity'!$D$12:$D$40)-IFERROR(VLOOKUP($A389,'Entry capacity'!$A$12:$E$40,4,FALSE),0))</f>
        <v>646.14982840844652</v>
      </c>
      <c r="E389" s="51" cm="1">
        <f t="array" ref="E389">SUMPRODUCT('Distance Matrix_ex'!$B102:$AD102,TRANSPOSE('Entry capacity'!E$12:E$40))/(SUM('Entry capacity'!$E$12:$E$40)-IFERROR(VLOOKUP($A389,'Entry capacity'!$A$12:$E$40,5,FALSE),0))</f>
        <v>647.46716103848428</v>
      </c>
    </row>
    <row r="390" spans="1:5" ht="15" customHeight="1" x14ac:dyDescent="0.25">
      <c r="A390" s="41" t="str">
        <f t="shared" ref="A390:B390" si="90">A103</f>
        <v>43X.00</v>
      </c>
      <c r="B390" s="4" t="str">
        <f t="shared" si="90"/>
        <v>Salida Nacional / National exit</v>
      </c>
      <c r="C390" s="46" cm="1">
        <f t="array" ref="C390">SUMPRODUCT('Distance Matrix_ex'!$B103:$AD103,TRANSPOSE('Entry capacity'!C$12:C$40))/(SUM('Entry capacity'!$C$12:$C$40)-IFERROR(VLOOKUP($A390,'Entry capacity'!$A$12:$E$40,3,FALSE),0))</f>
        <v>645.61715743308037</v>
      </c>
      <c r="D390" s="46" cm="1">
        <f t="array" ref="D390">SUMPRODUCT('Distance Matrix_ex'!$B103:$AD103,TRANSPOSE('Entry capacity'!D$12:D$40))/(SUM('Entry capacity'!$D$12:$D$40)-IFERROR(VLOOKUP($A390,'Entry capacity'!$A$12:$E$40,4,FALSE),0))</f>
        <v>638.69384567358782</v>
      </c>
      <c r="E390" s="51" cm="1">
        <f t="array" ref="E390">SUMPRODUCT('Distance Matrix_ex'!$B103:$AD103,TRANSPOSE('Entry capacity'!E$12:E$40))/(SUM('Entry capacity'!$E$12:$E$40)-IFERROR(VLOOKUP($A390,'Entry capacity'!$A$12:$E$40,5,FALSE),0))</f>
        <v>640.02356082637084</v>
      </c>
    </row>
    <row r="391" spans="1:5" ht="15" customHeight="1" x14ac:dyDescent="0.25">
      <c r="A391" s="41" t="str">
        <f t="shared" ref="A391:B391" si="91">A104</f>
        <v>45.01DXC</v>
      </c>
      <c r="B391" s="4" t="str">
        <f t="shared" si="91"/>
        <v>Salida Nacional / National exit</v>
      </c>
      <c r="C391" s="46" cm="1">
        <f t="array" ref="C391">SUMPRODUCT('Distance Matrix_ex'!$B104:$AD104,TRANSPOSE('Entry capacity'!C$12:C$40))/(SUM('Entry capacity'!$C$12:$C$40)-IFERROR(VLOOKUP($A391,'Entry capacity'!$A$12:$E$40,3,FALSE),0))</f>
        <v>654.28554487137524</v>
      </c>
      <c r="D391" s="46" cm="1">
        <f t="array" ref="D391">SUMPRODUCT('Distance Matrix_ex'!$B104:$AD104,TRANSPOSE('Entry capacity'!D$12:D$40))/(SUM('Entry capacity'!$D$12:$D$40)-IFERROR(VLOOKUP($A391,'Entry capacity'!$A$12:$E$40,4,FALSE),0))</f>
        <v>647.1563558759043</v>
      </c>
      <c r="E391" s="51" cm="1">
        <f t="array" ref="E391">SUMPRODUCT('Distance Matrix_ex'!$B104:$AD104,TRANSPOSE('Entry capacity'!E$12:E$40))/(SUM('Entry capacity'!$E$12:$E$40)-IFERROR(VLOOKUP($A391,'Entry capacity'!$A$12:$E$40,5,FALSE),0))</f>
        <v>648.49442341344911</v>
      </c>
    </row>
    <row r="392" spans="1:5" ht="15" customHeight="1" x14ac:dyDescent="0.25">
      <c r="A392" s="41" t="str">
        <f t="shared" ref="A392:B392" si="92">A105</f>
        <v>45.02</v>
      </c>
      <c r="B392" s="4" t="str">
        <f t="shared" si="92"/>
        <v>Salida Nacional / National exit</v>
      </c>
      <c r="C392" s="46" cm="1">
        <f t="array" ref="C392">SUMPRODUCT('Distance Matrix_ex'!$B105:$AD105,TRANSPOSE('Entry capacity'!C$12:C$40))/(SUM('Entry capacity'!$C$12:$C$40)-IFERROR(VLOOKUP($A392,'Entry capacity'!$A$12:$E$40,3,FALSE),0))</f>
        <v>663.99482484507337</v>
      </c>
      <c r="D392" s="46" cm="1">
        <f t="array" ref="D392">SUMPRODUCT('Distance Matrix_ex'!$B105:$AD105,TRANSPOSE('Entry capacity'!D$12:D$40))/(SUM('Entry capacity'!$D$12:$D$40)-IFERROR(VLOOKUP($A392,'Entry capacity'!$A$12:$E$40,4,FALSE),0))</f>
        <v>656.63503705154915</v>
      </c>
      <c r="E392" s="51" cm="1">
        <f t="array" ref="E392">SUMPRODUCT('Distance Matrix_ex'!$B105:$AD105,TRANSPOSE('Entry capacity'!E$12:E$40))/(SUM('Entry capacity'!$E$12:$E$40)-IFERROR(VLOOKUP($A392,'Entry capacity'!$A$12:$E$40,5,FALSE),0))</f>
        <v>657.98245992106104</v>
      </c>
    </row>
    <row r="393" spans="1:5" ht="15" customHeight="1" x14ac:dyDescent="0.25">
      <c r="A393" s="41" t="str">
        <f t="shared" ref="A393:B393" si="93">A106</f>
        <v>45.03</v>
      </c>
      <c r="B393" s="4" t="str">
        <f t="shared" si="93"/>
        <v>Salida Nacional / National exit</v>
      </c>
      <c r="C393" s="46" cm="1">
        <f t="array" ref="C393">SUMPRODUCT('Distance Matrix_ex'!$B106:$AD106,TRANSPOSE('Entry capacity'!C$12:C$40))/(SUM('Entry capacity'!$C$12:$C$40)-IFERROR(VLOOKUP($A393,'Entry capacity'!$A$12:$E$40,3,FALSE),0))</f>
        <v>666.24338928802842</v>
      </c>
      <c r="D393" s="46" cm="1">
        <f t="array" ref="D393">SUMPRODUCT('Distance Matrix_ex'!$B106:$AD106,TRANSPOSE('Entry capacity'!D$12:D$40))/(SUM('Entry capacity'!$D$12:$D$40)-IFERROR(VLOOKUP($A393,'Entry capacity'!$A$12:$E$40,4,FALSE),0))</f>
        <v>658.83019730188744</v>
      </c>
      <c r="E393" s="51" cm="1">
        <f t="array" ref="E393">SUMPRODUCT('Distance Matrix_ex'!$B106:$AD106,TRANSPOSE('Entry capacity'!E$12:E$40))/(SUM('Entry capacity'!$E$12:$E$40)-IFERROR(VLOOKUP($A393,'Entry capacity'!$A$12:$E$40,5,FALSE),0))</f>
        <v>660.17978676530424</v>
      </c>
    </row>
    <row r="394" spans="1:5" ht="15" customHeight="1" x14ac:dyDescent="0.25">
      <c r="A394" s="41" t="str">
        <f t="shared" ref="A394:B394" si="94">A107</f>
        <v>45.04</v>
      </c>
      <c r="B394" s="4" t="str">
        <f t="shared" si="94"/>
        <v>Salida Nacional / National exit</v>
      </c>
      <c r="C394" s="46" cm="1">
        <f t="array" ref="C394">SUMPRODUCT('Distance Matrix_ex'!$B107:$AD107,TRANSPOSE('Entry capacity'!C$12:C$40))/(SUM('Entry capacity'!$C$12:$C$40)-IFERROR(VLOOKUP($A394,'Entry capacity'!$A$12:$E$40,3,FALSE),0))</f>
        <v>667.84494439363709</v>
      </c>
      <c r="D394" s="46" cm="1">
        <f t="array" ref="D394">SUMPRODUCT('Distance Matrix_ex'!$B107:$AD107,TRANSPOSE('Entry capacity'!D$12:D$40))/(SUM('Entry capacity'!$D$12:$D$40)-IFERROR(VLOOKUP($A394,'Entry capacity'!$A$12:$E$40,4,FALSE),0))</f>
        <v>660.39371491312261</v>
      </c>
      <c r="E394" s="51" cm="1">
        <f t="array" ref="E394">SUMPRODUCT('Distance Matrix_ex'!$B107:$AD107,TRANSPOSE('Entry capacity'!E$12:E$40))/(SUM('Entry capacity'!$E$12:$E$40)-IFERROR(VLOOKUP($A394,'Entry capacity'!$A$12:$E$40,5,FALSE),0))</f>
        <v>661.74484754757952</v>
      </c>
    </row>
    <row r="395" spans="1:5" ht="15" customHeight="1" x14ac:dyDescent="0.25">
      <c r="A395" s="41" t="str">
        <f t="shared" ref="A395:B395" si="95">A108</f>
        <v>45-16</v>
      </c>
      <c r="B395" s="4" t="str">
        <f t="shared" si="95"/>
        <v>Salida Nacional / National exit</v>
      </c>
      <c r="C395" s="46" cm="1">
        <f t="array" ref="C395">SUMPRODUCT('Distance Matrix_ex'!$B108:$AD108,TRANSPOSE('Entry capacity'!C$12:C$40))/(SUM('Entry capacity'!$C$12:$C$40)-IFERROR(VLOOKUP($A395,'Entry capacity'!$A$12:$E$40,3,FALSE),0))</f>
        <v>654.15425047202336</v>
      </c>
      <c r="D395" s="46" cm="1">
        <f t="array" ref="D395">SUMPRODUCT('Distance Matrix_ex'!$B108:$AD108,TRANSPOSE('Entry capacity'!D$12:D$40))/(SUM('Entry capacity'!$D$12:$D$40)-IFERROR(VLOOKUP($A395,'Entry capacity'!$A$12:$E$40,4,FALSE),0))</f>
        <v>647.02817976449558</v>
      </c>
      <c r="E395" s="51" cm="1">
        <f t="array" ref="E395">SUMPRODUCT('Distance Matrix_ex'!$B108:$AD108,TRANSPOSE('Entry capacity'!E$12:E$40))/(SUM('Entry capacity'!$E$12:$E$40)-IFERROR(VLOOKUP($A395,'Entry capacity'!$A$12:$E$40,5,FALSE),0))</f>
        <v>648.36612079392739</v>
      </c>
    </row>
    <row r="396" spans="1:5" ht="15" customHeight="1" x14ac:dyDescent="0.25">
      <c r="A396" s="41" t="str">
        <f t="shared" ref="A396:B396" si="96">A109</f>
        <v>5D.03</v>
      </c>
      <c r="B396" s="4" t="str">
        <f t="shared" si="96"/>
        <v>Salida Nacional / National exit</v>
      </c>
      <c r="C396" s="46" cm="1">
        <f t="array" ref="C396">SUMPRODUCT('Distance Matrix_ex'!$B109:$AD109,TRANSPOSE('Entry capacity'!C$12:C$40))/(SUM('Entry capacity'!$C$12:$C$40)-IFERROR(VLOOKUP($A396,'Entry capacity'!$A$12:$E$40,3,FALSE),0))</f>
        <v>696.66609496058049</v>
      </c>
      <c r="D396" s="46" cm="1">
        <f t="array" ref="D396">SUMPRODUCT('Distance Matrix_ex'!$B109:$AD109,TRANSPOSE('Entry capacity'!D$12:D$40))/(SUM('Entry capacity'!$D$12:$D$40)-IFERROR(VLOOKUP($A396,'Entry capacity'!$A$12:$E$40,4,FALSE),0))</f>
        <v>701.95936607116971</v>
      </c>
      <c r="E396" s="51" cm="1">
        <f t="array" ref="E396">SUMPRODUCT('Distance Matrix_ex'!$B109:$AD109,TRANSPOSE('Entry capacity'!E$12:E$40))/(SUM('Entry capacity'!$E$12:$E$40)-IFERROR(VLOOKUP($A396,'Entry capacity'!$A$12:$E$40,5,FALSE),0))</f>
        <v>703.14272358339451</v>
      </c>
    </row>
    <row r="397" spans="1:5" ht="15" customHeight="1" x14ac:dyDescent="0.25">
      <c r="A397" s="41" t="str">
        <f t="shared" ref="A397:B397" si="97">A110</f>
        <v>5D.03.04</v>
      </c>
      <c r="B397" s="4" t="str">
        <f t="shared" si="97"/>
        <v>Salida Nacional / National exit</v>
      </c>
      <c r="C397" s="46" cm="1">
        <f t="array" ref="C397">SUMPRODUCT('Distance Matrix_ex'!$B110:$AD110,TRANSPOSE('Entry capacity'!C$12:C$40))/(SUM('Entry capacity'!$C$12:$C$40)-IFERROR(VLOOKUP($A397,'Entry capacity'!$A$12:$E$40,3,FALSE),0))</f>
        <v>698.46508992243935</v>
      </c>
      <c r="D397" s="46" cm="1">
        <f t="array" ref="D397">SUMPRODUCT('Distance Matrix_ex'!$B110:$AD110,TRANSPOSE('Entry capacity'!D$12:D$40))/(SUM('Entry capacity'!$D$12:$D$40)-IFERROR(VLOOKUP($A397,'Entry capacity'!$A$12:$E$40,4,FALSE),0))</f>
        <v>703.9512847466392</v>
      </c>
      <c r="E397" s="51" cm="1">
        <f t="array" ref="E397">SUMPRODUCT('Distance Matrix_ex'!$B110:$AD110,TRANSPOSE('Entry capacity'!E$12:E$40))/(SUM('Entry capacity'!$E$12:$E$40)-IFERROR(VLOOKUP($A397,'Entry capacity'!$A$12:$E$40,5,FALSE),0))</f>
        <v>705.16235562629322</v>
      </c>
    </row>
    <row r="398" spans="1:5" ht="15" customHeight="1" x14ac:dyDescent="0.25">
      <c r="A398" s="41" t="str">
        <f t="shared" ref="A398:B398" si="98">A111</f>
        <v>6</v>
      </c>
      <c r="B398" s="4" t="str">
        <f t="shared" si="98"/>
        <v>Salida Nacional / National exit</v>
      </c>
      <c r="C398" s="46" cm="1">
        <f t="array" ref="C398">SUMPRODUCT('Distance Matrix_ex'!$B111:$AD111,TRANSPOSE('Entry capacity'!C$12:C$40))/(SUM('Entry capacity'!$C$12:$C$40)-IFERROR(VLOOKUP($A398,'Entry capacity'!$A$12:$E$40,3,FALSE),0))</f>
        <v>649.6261907473023</v>
      </c>
      <c r="D398" s="46" cm="1">
        <f t="array" ref="D398">SUMPRODUCT('Distance Matrix_ex'!$B111:$AD111,TRANSPOSE('Entry capacity'!D$12:D$40))/(SUM('Entry capacity'!$D$12:$D$40)-IFERROR(VLOOKUP($A398,'Entry capacity'!$A$12:$E$40,4,FALSE),0))</f>
        <v>654.53208144977214</v>
      </c>
      <c r="E398" s="51" cm="1">
        <f t="array" ref="E398">SUMPRODUCT('Distance Matrix_ex'!$B111:$AD111,TRANSPOSE('Entry capacity'!E$12:E$40))/(SUM('Entry capacity'!$E$12:$E$40)-IFERROR(VLOOKUP($A398,'Entry capacity'!$A$12:$E$40,5,FALSE),0))</f>
        <v>655.65979201541791</v>
      </c>
    </row>
    <row r="399" spans="1:5" ht="15" customHeight="1" x14ac:dyDescent="0.25">
      <c r="A399" s="41" t="str">
        <f t="shared" ref="A399:B399" si="99">A112</f>
        <v>7A</v>
      </c>
      <c r="B399" s="4" t="str">
        <f t="shared" si="99"/>
        <v>Salida Nacional / National exit</v>
      </c>
      <c r="C399" s="46" cm="1">
        <f t="array" ref="C399">SUMPRODUCT('Distance Matrix_ex'!$B112:$AD112,TRANSPOSE('Entry capacity'!C$12:C$40))/(SUM('Entry capacity'!$C$12:$C$40)-IFERROR(VLOOKUP($A399,'Entry capacity'!$A$12:$E$40,3,FALSE),0))</f>
        <v>642.38610929831134</v>
      </c>
      <c r="D399" s="46" cm="1">
        <f t="array" ref="D399">SUMPRODUCT('Distance Matrix_ex'!$B112:$AD112,TRANSPOSE('Entry capacity'!D$12:D$40))/(SUM('Entry capacity'!$D$12:$D$40)-IFERROR(VLOOKUP($A399,'Entry capacity'!$A$12:$E$40,4,FALSE),0))</f>
        <v>647.17381876756326</v>
      </c>
      <c r="E399" s="51" cm="1">
        <f t="array" ref="E399">SUMPRODUCT('Distance Matrix_ex'!$B112:$AD112,TRANSPOSE('Entry capacity'!E$12:E$40))/(SUM('Entry capacity'!$E$12:$E$40)-IFERROR(VLOOKUP($A399,'Entry capacity'!$A$12:$E$40,5,FALSE),0))</f>
        <v>648.28455267503637</v>
      </c>
    </row>
    <row r="400" spans="1:5" ht="15" customHeight="1" x14ac:dyDescent="0.25">
      <c r="A400" s="41" t="str">
        <f t="shared" ref="A400:B400" si="100">A113</f>
        <v>7B</v>
      </c>
      <c r="B400" s="4" t="str">
        <f t="shared" si="100"/>
        <v>Salida Nacional / National exit</v>
      </c>
      <c r="C400" s="46" cm="1">
        <f t="array" ref="C400">SUMPRODUCT('Distance Matrix_ex'!$B113:$AD113,TRANSPOSE('Entry capacity'!C$12:C$40))/(SUM('Entry capacity'!$C$12:$C$40)-IFERROR(VLOOKUP($A400,'Entry capacity'!$A$12:$E$40,3,FALSE),0))</f>
        <v>638.34542726006896</v>
      </c>
      <c r="D400" s="46" cm="1">
        <f t="array" ref="D400">SUMPRODUCT('Distance Matrix_ex'!$B113:$AD113,TRANSPOSE('Entry capacity'!D$12:D$40))/(SUM('Entry capacity'!$D$12:$D$40)-IFERROR(VLOOKUP($A400,'Entry capacity'!$A$12:$E$40,4,FALSE),0))</f>
        <v>643.06717990415484</v>
      </c>
      <c r="E400" s="51" cm="1">
        <f t="array" ref="E400">SUMPRODUCT('Distance Matrix_ex'!$B113:$AD113,TRANSPOSE('Entry capacity'!E$12:E$40))/(SUM('Entry capacity'!$E$12:$E$40)-IFERROR(VLOOKUP($A400,'Entry capacity'!$A$12:$E$40,5,FALSE),0))</f>
        <v>644.16843915609661</v>
      </c>
    </row>
    <row r="401" spans="1:5" ht="15" customHeight="1" x14ac:dyDescent="0.25">
      <c r="A401" s="41" t="str">
        <f t="shared" ref="A401:B401" si="101">A114</f>
        <v>9E.C.</v>
      </c>
      <c r="B401" s="4" t="str">
        <f t="shared" si="101"/>
        <v>Salida Nacional / National exit</v>
      </c>
      <c r="C401" s="46" cm="1">
        <f t="array" ref="C401">SUMPRODUCT('Distance Matrix_ex'!$B114:$AD114,TRANSPOSE('Entry capacity'!C$12:C$40))/(SUM('Entry capacity'!$C$12:$C$40)-IFERROR(VLOOKUP($A401,'Entry capacity'!$A$12:$E$40,3,FALSE),0))</f>
        <v>630.62788240616828</v>
      </c>
      <c r="D401" s="46" cm="1">
        <f t="array" ref="D401">SUMPRODUCT('Distance Matrix_ex'!$B114:$AD114,TRANSPOSE('Entry capacity'!D$12:D$40))/(SUM('Entry capacity'!$D$12:$D$40)-IFERROR(VLOOKUP($A401,'Entry capacity'!$A$12:$E$40,4,FALSE),0))</f>
        <v>635.22366009062523</v>
      </c>
      <c r="E401" s="51" cm="1">
        <f t="array" ref="E401">SUMPRODUCT('Distance Matrix_ex'!$B114:$AD114,TRANSPOSE('Entry capacity'!E$12:E$40))/(SUM('Entry capacity'!$E$12:$E$40)-IFERROR(VLOOKUP($A401,'Entry capacity'!$A$12:$E$40,5,FALSE),0))</f>
        <v>636.30682312060594</v>
      </c>
    </row>
    <row r="402" spans="1:5" ht="15" customHeight="1" x14ac:dyDescent="0.25">
      <c r="A402" s="41" t="str">
        <f t="shared" ref="A402:B402" si="102">A115</f>
        <v>A1</v>
      </c>
      <c r="B402" s="4" t="str">
        <f t="shared" si="102"/>
        <v>Salida Nacional / National exit</v>
      </c>
      <c r="C402" s="46" cm="1">
        <f t="array" ref="C402">SUMPRODUCT('Distance Matrix_ex'!$B115:$AD115,TRANSPOSE('Entry capacity'!C$12:C$40))/(SUM('Entry capacity'!$C$12:$C$40)-IFERROR(VLOOKUP($A402,'Entry capacity'!$A$12:$E$40,3,FALSE),0))</f>
        <v>710.17095785401057</v>
      </c>
      <c r="D402" s="46" cm="1">
        <f t="array" ref="D402">SUMPRODUCT('Distance Matrix_ex'!$B115:$AD115,TRANSPOSE('Entry capacity'!D$12:D$40))/(SUM('Entry capacity'!$D$12:$D$40)-IFERROR(VLOOKUP($A402,'Entry capacity'!$A$12:$E$40,4,FALSE),0))</f>
        <v>706.91188205558842</v>
      </c>
      <c r="E402" s="51" cm="1">
        <f t="array" ref="E402">SUMPRODUCT('Distance Matrix_ex'!$B115:$AD115,TRANSPOSE('Entry capacity'!E$12:E$40))/(SUM('Entry capacity'!$E$12:$E$40)-IFERROR(VLOOKUP($A402,'Entry capacity'!$A$12:$E$40,5,FALSE),0))</f>
        <v>708.21001677766139</v>
      </c>
    </row>
    <row r="403" spans="1:5" ht="15" customHeight="1" x14ac:dyDescent="0.25">
      <c r="A403" s="41" t="str">
        <f t="shared" ref="A403:B403" si="103">A116</f>
        <v>A10</v>
      </c>
      <c r="B403" s="4" t="str">
        <f t="shared" si="103"/>
        <v>Salida Nacional / National exit</v>
      </c>
      <c r="C403" s="46" cm="1">
        <f t="array" ref="C403">SUMPRODUCT('Distance Matrix_ex'!$B116:$AD116,TRANSPOSE('Entry capacity'!C$12:C$40))/(SUM('Entry capacity'!$C$12:$C$40)-IFERROR(VLOOKUP($A403,'Entry capacity'!$A$12:$E$40,3,FALSE),0))</f>
        <v>590.07392077234772</v>
      </c>
      <c r="D403" s="46" cm="1">
        <f t="array" ref="D403">SUMPRODUCT('Distance Matrix_ex'!$B116:$AD116,TRANSPOSE('Entry capacity'!D$12:D$40))/(SUM('Entry capacity'!$D$12:$D$40)-IFERROR(VLOOKUP($A403,'Entry capacity'!$A$12:$E$40,4,FALSE),0))</f>
        <v>587.50718763668908</v>
      </c>
      <c r="E403" s="51" cm="1">
        <f t="array" ref="E403">SUMPRODUCT('Distance Matrix_ex'!$B116:$AD116,TRANSPOSE('Entry capacity'!E$12:E$40))/(SUM('Entry capacity'!$E$12:$E$40)-IFERROR(VLOOKUP($A403,'Entry capacity'!$A$12:$E$40,5,FALSE),0))</f>
        <v>588.64047262435952</v>
      </c>
    </row>
    <row r="404" spans="1:5" ht="15" customHeight="1" x14ac:dyDescent="0.25">
      <c r="A404" s="41" t="str">
        <f t="shared" ref="A404:B404" si="104">A117</f>
        <v>A3</v>
      </c>
      <c r="B404" s="4" t="str">
        <f t="shared" si="104"/>
        <v>Salida Nacional / National exit</v>
      </c>
      <c r="C404" s="46" cm="1">
        <f t="array" ref="C404">SUMPRODUCT('Distance Matrix_ex'!$B117:$AD117,TRANSPOSE('Entry capacity'!C$12:C$40))/(SUM('Entry capacity'!$C$12:$C$40)-IFERROR(VLOOKUP($A404,'Entry capacity'!$A$12:$E$40,3,FALSE),0))</f>
        <v>664.64882507977723</v>
      </c>
      <c r="D404" s="46" cm="1">
        <f t="array" ref="D404">SUMPRODUCT('Distance Matrix_ex'!$B117:$AD117,TRANSPOSE('Entry capacity'!D$12:D$40))/(SUM('Entry capacity'!$D$12:$D$40)-IFERROR(VLOOKUP($A404,'Entry capacity'!$A$12:$E$40,4,FALSE),0))</f>
        <v>661.65217802552286</v>
      </c>
      <c r="E404" s="51" cm="1">
        <f t="array" ref="E404">SUMPRODUCT('Distance Matrix_ex'!$B117:$AD117,TRANSPOSE('Entry capacity'!E$12:E$40))/(SUM('Entry capacity'!$E$12:$E$40)-IFERROR(VLOOKUP($A404,'Entry capacity'!$A$12:$E$40,5,FALSE),0))</f>
        <v>662.88782734679296</v>
      </c>
    </row>
    <row r="405" spans="1:5" ht="15" customHeight="1" x14ac:dyDescent="0.25">
      <c r="A405" s="41" t="str">
        <f t="shared" ref="A405:B405" si="105">A118</f>
        <v>A36L</v>
      </c>
      <c r="B405" s="4" t="str">
        <f t="shared" si="105"/>
        <v>Salida Nacional / National exit</v>
      </c>
      <c r="C405" s="46" cm="1">
        <f t="array" ref="C405">SUMPRODUCT('Distance Matrix_ex'!$B118:$AD118,TRANSPOSE('Entry capacity'!C$12:C$40))/(SUM('Entry capacity'!$C$12:$C$40)-IFERROR(VLOOKUP($A405,'Entry capacity'!$A$12:$E$40,3,FALSE),0))</f>
        <v>698.46408992243937</v>
      </c>
      <c r="D405" s="46" cm="1">
        <f t="array" ref="D405">SUMPRODUCT('Distance Matrix_ex'!$B118:$AD118,TRANSPOSE('Entry capacity'!D$12:D$40))/(SUM('Entry capacity'!$D$12:$D$40)-IFERROR(VLOOKUP($A405,'Entry capacity'!$A$12:$E$40,4,FALSE),0))</f>
        <v>703.95028474663923</v>
      </c>
      <c r="E405" s="51" cm="1">
        <f t="array" ref="E405">SUMPRODUCT('Distance Matrix_ex'!$B118:$AD118,TRANSPOSE('Entry capacity'!E$12:E$40))/(SUM('Entry capacity'!$E$12:$E$40)-IFERROR(VLOOKUP($A405,'Entry capacity'!$A$12:$E$40,5,FALSE),0))</f>
        <v>705.16135562629313</v>
      </c>
    </row>
    <row r="406" spans="1:5" ht="15" customHeight="1" x14ac:dyDescent="0.25">
      <c r="A406" s="41" t="str">
        <f t="shared" ref="A406:B406" si="106">A119</f>
        <v>A5A</v>
      </c>
      <c r="B406" s="4" t="str">
        <f t="shared" si="106"/>
        <v>Salida Nacional / National exit</v>
      </c>
      <c r="C406" s="46" cm="1">
        <f t="array" ref="C406">SUMPRODUCT('Distance Matrix_ex'!$B119:$AD119,TRANSPOSE('Entry capacity'!C$12:C$40))/(SUM('Entry capacity'!$C$12:$C$40)-IFERROR(VLOOKUP($A406,'Entry capacity'!$A$12:$E$40,3,FALSE),0))</f>
        <v>646.49816689101544</v>
      </c>
      <c r="D406" s="46" cm="1">
        <f t="array" ref="D406">SUMPRODUCT('Distance Matrix_ex'!$B119:$AD119,TRANSPOSE('Entry capacity'!D$12:D$40))/(SUM('Entry capacity'!$D$12:$D$40)-IFERROR(VLOOKUP($A406,'Entry capacity'!$A$12:$E$40,4,FALSE),0))</f>
        <v>643.60615584882794</v>
      </c>
      <c r="E406" s="51" cm="1">
        <f t="array" ref="E406">SUMPRODUCT('Distance Matrix_ex'!$B119:$AD119,TRANSPOSE('Entry capacity'!E$12:E$40))/(SUM('Entry capacity'!$E$12:$E$40)-IFERROR(VLOOKUP($A406,'Entry capacity'!$A$12:$E$40,5,FALSE),0))</f>
        <v>644.81689089032614</v>
      </c>
    </row>
    <row r="407" spans="1:5" ht="15" customHeight="1" x14ac:dyDescent="0.25">
      <c r="A407" s="41" t="str">
        <f t="shared" ref="A407:B407" si="107">A120</f>
        <v>A6</v>
      </c>
      <c r="B407" s="4" t="str">
        <f t="shared" si="107"/>
        <v>Salida Nacional / National exit</v>
      </c>
      <c r="C407" s="46" cm="1">
        <f t="array" ref="C407">SUMPRODUCT('Distance Matrix_ex'!$B120:$AD120,TRANSPOSE('Entry capacity'!C$12:C$40))/(SUM('Entry capacity'!$C$12:$C$40)-IFERROR(VLOOKUP($A407,'Entry capacity'!$A$12:$E$40,3,FALSE),0))</f>
        <v>632.52542734317512</v>
      </c>
      <c r="D407" s="46" cm="1">
        <f t="array" ref="D407">SUMPRODUCT('Distance Matrix_ex'!$B120:$AD120,TRANSPOSE('Entry capacity'!D$12:D$40))/(SUM('Entry capacity'!$D$12:$D$40)-IFERROR(VLOOKUP($A407,'Entry capacity'!$A$12:$E$40,4,FALSE),0))</f>
        <v>629.71396719499592</v>
      </c>
      <c r="E407" s="51" cm="1">
        <f t="array" ref="E407">SUMPRODUCT('Distance Matrix_ex'!$B120:$AD120,TRANSPOSE('Entry capacity'!E$12:E$40))/(SUM('Entry capacity'!$E$12:$E$40)-IFERROR(VLOOKUP($A407,'Entry capacity'!$A$12:$E$40,5,FALSE),0))</f>
        <v>630.90552272583056</v>
      </c>
    </row>
    <row r="408" spans="1:5" ht="15" customHeight="1" x14ac:dyDescent="0.25">
      <c r="A408" s="41" t="str">
        <f t="shared" ref="A408:B408" si="108">A121</f>
        <v>A7</v>
      </c>
      <c r="B408" s="4" t="str">
        <f t="shared" si="108"/>
        <v>Salida Nacional / National exit</v>
      </c>
      <c r="C408" s="46" cm="1">
        <f t="array" ref="C408">SUMPRODUCT('Distance Matrix_ex'!$B121:$AD121,TRANSPOSE('Entry capacity'!C$12:C$40))/(SUM('Entry capacity'!$C$12:$C$40)-IFERROR(VLOOKUP($A408,'Entry capacity'!$A$12:$E$40,3,FALSE),0))</f>
        <v>617.79694829313769</v>
      </c>
      <c r="D408" s="46" cm="1">
        <f t="array" ref="D408">SUMPRODUCT('Distance Matrix_ex'!$B121:$AD121,TRANSPOSE('Entry capacity'!D$12:D$40))/(SUM('Entry capacity'!$D$12:$D$40)-IFERROR(VLOOKUP($A408,'Entry capacity'!$A$12:$E$40,4,FALSE),0))</f>
        <v>615.07039577175567</v>
      </c>
      <c r="E408" s="51" cm="1">
        <f t="array" ref="E408">SUMPRODUCT('Distance Matrix_ex'!$B121:$AD121,TRANSPOSE('Entry capacity'!E$12:E$40))/(SUM('Entry capacity'!$E$12:$E$40)-IFERROR(VLOOKUP($A408,'Entry capacity'!$A$12:$E$40,5,FALSE),0))</f>
        <v>616.24173443530901</v>
      </c>
    </row>
    <row r="409" spans="1:5" ht="15" customHeight="1" x14ac:dyDescent="0.25">
      <c r="A409" s="41" t="str">
        <f t="shared" ref="A409:B409" si="109">A122</f>
        <v>A8</v>
      </c>
      <c r="B409" s="4" t="str">
        <f t="shared" si="109"/>
        <v>Salida Nacional / National exit</v>
      </c>
      <c r="C409" s="46" cm="1">
        <f t="array" ref="C409">SUMPRODUCT('Distance Matrix_ex'!$B122:$AD122,TRANSPOSE('Entry capacity'!C$12:C$40))/(SUM('Entry capacity'!$C$12:$C$40)-IFERROR(VLOOKUP($A409,'Entry capacity'!$A$12:$E$40,3,FALSE),0))</f>
        <v>612.98146754918037</v>
      </c>
      <c r="D409" s="46" cm="1">
        <f t="array" ref="D409">SUMPRODUCT('Distance Matrix_ex'!$B122:$AD122,TRANSPOSE('Entry capacity'!D$12:D$40))/(SUM('Entry capacity'!$D$12:$D$40)-IFERROR(VLOOKUP($A409,'Entry capacity'!$A$12:$E$40,4,FALSE),0))</f>
        <v>610.28267560242841</v>
      </c>
      <c r="E409" s="51" cm="1">
        <f t="array" ref="E409">SUMPRODUCT('Distance Matrix_ex'!$B122:$AD122,TRANSPOSE('Entry capacity'!E$12:E$40))/(SUM('Entry capacity'!$E$12:$E$40)-IFERROR(VLOOKUP($A409,'Entry capacity'!$A$12:$E$40,5,FALSE),0))</f>
        <v>611.44740435502194</v>
      </c>
    </row>
    <row r="410" spans="1:5" ht="15" customHeight="1" x14ac:dyDescent="0.25">
      <c r="A410" s="41" t="str">
        <f t="shared" ref="A410:B410" si="110">A123</f>
        <v>A9</v>
      </c>
      <c r="B410" s="4" t="str">
        <f t="shared" si="110"/>
        <v>Salida Nacional / National exit</v>
      </c>
      <c r="C410" s="46" cm="1">
        <f t="array" ref="C410">SUMPRODUCT('Distance Matrix_ex'!$B123:$AD123,TRANSPOSE('Entry capacity'!C$12:C$40))/(SUM('Entry capacity'!$C$12:$C$40)-IFERROR(VLOOKUP($A410,'Entry capacity'!$A$12:$E$40,3,FALSE),0))</f>
        <v>605.11422926218756</v>
      </c>
      <c r="D410" s="46" cm="1">
        <f t="array" ref="D410">SUMPRODUCT('Distance Matrix_ex'!$B123:$AD123,TRANSPOSE('Entry capacity'!D$12:D$40))/(SUM('Entry capacity'!$D$12:$D$40)-IFERROR(VLOOKUP($A410,'Entry capacity'!$A$12:$E$40,4,FALSE),0))</f>
        <v>602.46079084651808</v>
      </c>
      <c r="E410" s="51" cm="1">
        <f t="array" ref="E410">SUMPRODUCT('Distance Matrix_ex'!$B123:$AD123,TRANSPOSE('Entry capacity'!E$12:E$40))/(SUM('Entry capacity'!$E$12:$E$40)-IFERROR(VLOOKUP($A410,'Entry capacity'!$A$12:$E$40,5,FALSE),0))</f>
        <v>603.6147207303502</v>
      </c>
    </row>
    <row r="411" spans="1:5" ht="15" customHeight="1" x14ac:dyDescent="0.25">
      <c r="A411" s="41" t="str">
        <f t="shared" ref="A411:B411" si="111">A124</f>
        <v>A9A</v>
      </c>
      <c r="B411" s="4" t="str">
        <f t="shared" si="111"/>
        <v>Salida Nacional / National exit</v>
      </c>
      <c r="C411" s="46" cm="1">
        <f t="array" ref="C411">SUMPRODUCT('Distance Matrix_ex'!$B124:$AD124,TRANSPOSE('Entry capacity'!C$12:C$40))/(SUM('Entry capacity'!$C$12:$C$40)-IFERROR(VLOOKUP($A411,'Entry capacity'!$A$12:$E$40,3,FALSE),0))</f>
        <v>603.42101526580745</v>
      </c>
      <c r="D411" s="46" cm="1">
        <f t="array" ref="D411">SUMPRODUCT('Distance Matrix_ex'!$B124:$AD124,TRANSPOSE('Entry capacity'!D$12:D$40))/(SUM('Entry capacity'!$D$12:$D$40)-IFERROR(VLOOKUP($A411,'Entry capacity'!$A$12:$E$40,4,FALSE),0))</f>
        <v>600.77733799258874</v>
      </c>
      <c r="E411" s="51" cm="1">
        <f t="array" ref="E411">SUMPRODUCT('Distance Matrix_ex'!$B124:$AD124,TRANSPOSE('Entry capacity'!E$12:E$40))/(SUM('Entry capacity'!$E$12:$E$40)-IFERROR(VLOOKUP($A411,'Entry capacity'!$A$12:$E$40,5,FALSE),0))</f>
        <v>601.92894370686292</v>
      </c>
    </row>
    <row r="412" spans="1:5" ht="15" customHeight="1" x14ac:dyDescent="0.25">
      <c r="A412" s="41" t="str">
        <f t="shared" ref="A412:B412" si="112">A125</f>
        <v>A9B</v>
      </c>
      <c r="B412" s="4" t="str">
        <f t="shared" si="112"/>
        <v>Salida Nacional / National exit</v>
      </c>
      <c r="C412" s="46" cm="1">
        <f t="array" ref="C412">SUMPRODUCT('Distance Matrix_ex'!$B125:$AD125,TRANSPOSE('Entry capacity'!C$12:C$40))/(SUM('Entry capacity'!$C$12:$C$40)-IFERROR(VLOOKUP($A412,'Entry capacity'!$A$12:$E$40,3,FALSE),0))</f>
        <v>596.55878141537539</v>
      </c>
      <c r="D412" s="46" cm="1">
        <f t="array" ref="D412">SUMPRODUCT('Distance Matrix_ex'!$B125:$AD125,TRANSPOSE('Entry capacity'!D$12:D$40))/(SUM('Entry capacity'!$D$12:$D$40)-IFERROR(VLOOKUP($A412,'Entry capacity'!$A$12:$E$40,4,FALSE),0))</f>
        <v>593.95466396288145</v>
      </c>
      <c r="E412" s="51" cm="1">
        <f t="array" ref="E412">SUMPRODUCT('Distance Matrix_ex'!$B125:$AD125,TRANSPOSE('Entry capacity'!E$12:E$40))/(SUM('Entry capacity'!$E$12:$E$40)-IFERROR(VLOOKUP($A412,'Entry capacity'!$A$12:$E$40,5,FALSE),0))</f>
        <v>595.09685031548645</v>
      </c>
    </row>
    <row r="413" spans="1:5" ht="15" customHeight="1" x14ac:dyDescent="0.25">
      <c r="A413" s="41" t="str">
        <f t="shared" ref="A413:B413" si="113">A126</f>
        <v>B02</v>
      </c>
      <c r="B413" s="4" t="str">
        <f t="shared" si="113"/>
        <v>Salida Nacional / National exit</v>
      </c>
      <c r="C413" s="46" cm="1">
        <f t="array" ref="C413">SUMPRODUCT('Distance Matrix_ex'!$B126:$AD126,TRANSPOSE('Entry capacity'!C$12:C$40))/(SUM('Entry capacity'!$C$12:$C$40)-IFERROR(VLOOKUP($A413,'Entry capacity'!$A$12:$E$40,3,FALSE),0))</f>
        <v>597.45690837888765</v>
      </c>
      <c r="D413" s="46" cm="1">
        <f t="array" ref="D413">SUMPRODUCT('Distance Matrix_ex'!$B126:$AD126,TRANSPOSE('Entry capacity'!D$12:D$40))/(SUM('Entry capacity'!$D$12:$D$40)-IFERROR(VLOOKUP($A413,'Entry capacity'!$A$12:$E$40,4,FALSE),0))</f>
        <v>590.10889583300457</v>
      </c>
      <c r="E413" s="51" cm="1">
        <f t="array" ref="E413">SUMPRODUCT('Distance Matrix_ex'!$B126:$AD126,TRANSPOSE('Entry capacity'!E$12:E$40))/(SUM('Entry capacity'!$E$12:$E$40)-IFERROR(VLOOKUP($A413,'Entry capacity'!$A$12:$E$40,5,FALSE),0))</f>
        <v>590.93001131690562</v>
      </c>
    </row>
    <row r="414" spans="1:5" ht="15" customHeight="1" x14ac:dyDescent="0.25">
      <c r="A414" s="41" t="str">
        <f t="shared" ref="A414:B414" si="114">A127</f>
        <v>B04</v>
      </c>
      <c r="B414" s="4" t="str">
        <f t="shared" si="114"/>
        <v>Salida Nacional / National exit</v>
      </c>
      <c r="C414" s="46" cm="1">
        <f t="array" ref="C414">SUMPRODUCT('Distance Matrix_ex'!$B127:$AD127,TRANSPOSE('Entry capacity'!C$12:C$40))/(SUM('Entry capacity'!$C$12:$C$40)-IFERROR(VLOOKUP($A414,'Entry capacity'!$A$12:$E$40,3,FALSE),0))</f>
        <v>596.98325638702011</v>
      </c>
      <c r="D414" s="46" cm="1">
        <f t="array" ref="D414">SUMPRODUCT('Distance Matrix_ex'!$B127:$AD127,TRANSPOSE('Entry capacity'!D$12:D$40))/(SUM('Entry capacity'!$D$12:$D$40)-IFERROR(VLOOKUP($A414,'Entry capacity'!$A$12:$E$40,4,FALSE),0))</f>
        <v>588.75077085183193</v>
      </c>
      <c r="E414" s="51" cm="1">
        <f t="array" ref="E414">SUMPRODUCT('Distance Matrix_ex'!$B127:$AD127,TRANSPOSE('Entry capacity'!E$12:E$40))/(SUM('Entry capacity'!$E$12:$E$40)-IFERROR(VLOOKUP($A414,'Entry capacity'!$A$12:$E$40,5,FALSE),0))</f>
        <v>589.42477387860288</v>
      </c>
    </row>
    <row r="415" spans="1:5" ht="15" customHeight="1" x14ac:dyDescent="0.25">
      <c r="A415" s="41" t="str">
        <f t="shared" ref="A415:B415" si="115">A128</f>
        <v>B05</v>
      </c>
      <c r="B415" s="4" t="str">
        <f t="shared" si="115"/>
        <v>Salida Nacional / National exit</v>
      </c>
      <c r="C415" s="46" cm="1">
        <f t="array" ref="C415">SUMPRODUCT('Distance Matrix_ex'!$B128:$AD128,TRANSPOSE('Entry capacity'!C$12:C$40))/(SUM('Entry capacity'!$C$12:$C$40)-IFERROR(VLOOKUP($A415,'Entry capacity'!$A$12:$E$40,3,FALSE),0))</f>
        <v>598.01340002031554</v>
      </c>
      <c r="D415" s="46" cm="1">
        <f t="array" ref="D415">SUMPRODUCT('Distance Matrix_ex'!$B128:$AD128,TRANSPOSE('Entry capacity'!D$12:D$40))/(SUM('Entry capacity'!$D$12:$D$40)-IFERROR(VLOOKUP($A415,'Entry capacity'!$A$12:$E$40,4,FALSE),0))</f>
        <v>589.81753141515196</v>
      </c>
      <c r="E415" s="51" cm="1">
        <f t="array" ref="E415">SUMPRODUCT('Distance Matrix_ex'!$B128:$AD128,TRANSPOSE('Entry capacity'!E$12:E$40))/(SUM('Entry capacity'!$E$12:$E$40)-IFERROR(VLOOKUP($A415,'Entry capacity'!$A$12:$E$40,5,FALSE),0))</f>
        <v>590.46989676063356</v>
      </c>
    </row>
    <row r="416" spans="1:5" ht="15" customHeight="1" x14ac:dyDescent="0.25">
      <c r="A416" s="41" t="str">
        <f t="shared" ref="A416:B416" si="116">A129</f>
        <v>B07</v>
      </c>
      <c r="B416" s="4" t="str">
        <f t="shared" si="116"/>
        <v>Salida Nacional / National exit</v>
      </c>
      <c r="C416" s="46" cm="1">
        <f t="array" ref="C416">SUMPRODUCT('Distance Matrix_ex'!$B129:$AD129,TRANSPOSE('Entry capacity'!C$12:C$40))/(SUM('Entry capacity'!$C$12:$C$40)-IFERROR(VLOOKUP($A416,'Entry capacity'!$A$12:$E$40,3,FALSE),0))</f>
        <v>602.18606732131002</v>
      </c>
      <c r="D416" s="46" cm="1">
        <f t="array" ref="D416">SUMPRODUCT('Distance Matrix_ex'!$B129:$AD129,TRANSPOSE('Entry capacity'!D$12:D$40))/(SUM('Entry capacity'!$D$12:$D$40)-IFERROR(VLOOKUP($A416,'Entry capacity'!$A$12:$E$40,4,FALSE),0))</f>
        <v>594.13851809767505</v>
      </c>
      <c r="E416" s="51" cm="1">
        <f t="array" ref="E416">SUMPRODUCT('Distance Matrix_ex'!$B129:$AD129,TRANSPOSE('Entry capacity'!E$12:E$40))/(SUM('Entry capacity'!$E$12:$E$40)-IFERROR(VLOOKUP($A416,'Entry capacity'!$A$12:$E$40,5,FALSE),0))</f>
        <v>594.70323853397508</v>
      </c>
    </row>
    <row r="417" spans="1:5" ht="15" customHeight="1" x14ac:dyDescent="0.25">
      <c r="A417" s="41" t="str">
        <f t="shared" ref="A417:B417" si="117">A130</f>
        <v>B08</v>
      </c>
      <c r="B417" s="4" t="str">
        <f t="shared" si="117"/>
        <v>Salida Nacional / National exit</v>
      </c>
      <c r="C417" s="46" cm="1">
        <f t="array" ref="C417">SUMPRODUCT('Distance Matrix_ex'!$B130:$AD130,TRANSPOSE('Entry capacity'!C$12:C$40))/(SUM('Entry capacity'!$C$12:$C$40)-IFERROR(VLOOKUP($A417,'Entry capacity'!$A$12:$E$40,3,FALSE),0))</f>
        <v>603.48396130849494</v>
      </c>
      <c r="D417" s="46" cm="1">
        <f t="array" ref="D417">SUMPRODUCT('Distance Matrix_ex'!$B130:$AD130,TRANSPOSE('Entry capacity'!D$12:D$40))/(SUM('Entry capacity'!$D$12:$D$40)-IFERROR(VLOOKUP($A417,'Entry capacity'!$A$12:$E$40,4,FALSE),0))</f>
        <v>595.4819576484241</v>
      </c>
      <c r="E417" s="51" cm="1">
        <f t="array" ref="E417">SUMPRODUCT('Distance Matrix_ex'!$B130:$AD130,TRANSPOSE('Entry capacity'!E$12:E$40))/(SUM('Entry capacity'!$E$12:$E$40)-IFERROR(VLOOKUP($A417,'Entry capacity'!$A$12:$E$40,5,FALSE),0))</f>
        <v>596.02708650683508</v>
      </c>
    </row>
    <row r="418" spans="1:5" ht="15" customHeight="1" x14ac:dyDescent="0.25">
      <c r="A418" s="41" t="str">
        <f t="shared" ref="A418:B418" si="118">A131</f>
        <v>B10</v>
      </c>
      <c r="B418" s="4" t="str">
        <f t="shared" si="118"/>
        <v>Salida Nacional / National exit</v>
      </c>
      <c r="C418" s="46" cm="1">
        <f t="array" ref="C418">SUMPRODUCT('Distance Matrix_ex'!$B131:$AD131,TRANSPOSE('Entry capacity'!C$12:C$40))/(SUM('Entry capacity'!$C$12:$C$40)-IFERROR(VLOOKUP($A418,'Entry capacity'!$A$12:$E$40,3,FALSE),0))</f>
        <v>604.38769714601642</v>
      </c>
      <c r="D418" s="46" cm="1">
        <f t="array" ref="D418">SUMPRODUCT('Distance Matrix_ex'!$B131:$AD131,TRANSPOSE('Entry capacity'!D$12:D$40))/(SUM('Entry capacity'!$D$12:$D$40)-IFERROR(VLOOKUP($A418,'Entry capacity'!$A$12:$E$40,4,FALSE),0))</f>
        <v>596.83412817219755</v>
      </c>
      <c r="E418" s="51" cm="1">
        <f t="array" ref="E418">SUMPRODUCT('Distance Matrix_ex'!$B131:$AD131,TRANSPOSE('Entry capacity'!E$12:E$40))/(SUM('Entry capacity'!$E$12:$E$40)-IFERROR(VLOOKUP($A418,'Entry capacity'!$A$12:$E$40,5,FALSE),0))</f>
        <v>597.31254509616076</v>
      </c>
    </row>
    <row r="419" spans="1:5" ht="15" customHeight="1" x14ac:dyDescent="0.25">
      <c r="A419" s="41" t="str">
        <f t="shared" ref="A419:B419" si="119">A132</f>
        <v>B14</v>
      </c>
      <c r="B419" s="4" t="str">
        <f t="shared" si="119"/>
        <v>Salida Nacional / National exit</v>
      </c>
      <c r="C419" s="46" cm="1">
        <f t="array" ref="C419">SUMPRODUCT('Distance Matrix_ex'!$B132:$AD132,TRANSPOSE('Entry capacity'!C$12:C$40))/(SUM('Entry capacity'!$C$12:$C$40)-IFERROR(VLOOKUP($A419,'Entry capacity'!$A$12:$E$40,3,FALSE),0))</f>
        <v>600.4306193628172</v>
      </c>
      <c r="D419" s="46" cm="1">
        <f t="array" ref="D419">SUMPRODUCT('Distance Matrix_ex'!$B132:$AD132,TRANSPOSE('Entry capacity'!D$12:D$40))/(SUM('Entry capacity'!$D$12:$D$40)-IFERROR(VLOOKUP($A419,'Entry capacity'!$A$12:$E$40,4,FALSE),0))</f>
        <v>593.87419096674284</v>
      </c>
      <c r="E419" s="51" cm="1">
        <f t="array" ref="E419">SUMPRODUCT('Distance Matrix_ex'!$B132:$AD132,TRANSPOSE('Entry capacity'!E$12:E$40))/(SUM('Entry capacity'!$E$12:$E$40)-IFERROR(VLOOKUP($A419,'Entry capacity'!$A$12:$E$40,5,FALSE),0))</f>
        <v>594.33775055347382</v>
      </c>
    </row>
    <row r="420" spans="1:5" ht="15" customHeight="1" x14ac:dyDescent="0.25">
      <c r="A420" s="41" t="str">
        <f t="shared" ref="A420:B420" si="120">A133</f>
        <v>B18</v>
      </c>
      <c r="B420" s="4" t="str">
        <f t="shared" si="120"/>
        <v>Salida Nacional / National exit</v>
      </c>
      <c r="C420" s="46" cm="1">
        <f t="array" ref="C420">SUMPRODUCT('Distance Matrix_ex'!$B133:$AD133,TRANSPOSE('Entry capacity'!C$12:C$40))/(SUM('Entry capacity'!$C$12:$C$40)-IFERROR(VLOOKUP($A420,'Entry capacity'!$A$12:$E$40,3,FALSE),0))</f>
        <v>588.74975481664057</v>
      </c>
      <c r="D420" s="46" cm="1">
        <f t="array" ref="D420">SUMPRODUCT('Distance Matrix_ex'!$B133:$AD133,TRANSPOSE('Entry capacity'!D$12:D$40))/(SUM('Entry capacity'!$D$12:$D$40)-IFERROR(VLOOKUP($A420,'Entry capacity'!$A$12:$E$40,4,FALSE),0))</f>
        <v>583.54671968746993</v>
      </c>
      <c r="E420" s="51" cm="1">
        <f t="array" ref="E420">SUMPRODUCT('Distance Matrix_ex'!$B133:$AD133,TRANSPOSE('Entry capacity'!E$12:E$40))/(SUM('Entry capacity'!$E$12:$E$40)-IFERROR(VLOOKUP($A420,'Entry capacity'!$A$12:$E$40,5,FALSE),0))</f>
        <v>583.97400398134187</v>
      </c>
    </row>
    <row r="421" spans="1:5" ht="15" customHeight="1" x14ac:dyDescent="0.25">
      <c r="A421" s="41" t="str">
        <f t="shared" ref="A421:B421" si="121">A134</f>
        <v>B19</v>
      </c>
      <c r="B421" s="4" t="str">
        <f t="shared" si="121"/>
        <v>Salida Nacional / National exit</v>
      </c>
      <c r="C421" s="46" cm="1">
        <f t="array" ref="C421">SUMPRODUCT('Distance Matrix_ex'!$B134:$AD134,TRANSPOSE('Entry capacity'!C$12:C$40))/(SUM('Entry capacity'!$C$12:$C$40)-IFERROR(VLOOKUP($A421,'Entry capacity'!$A$12:$E$40,3,FALSE),0))</f>
        <v>587.74376441279912</v>
      </c>
      <c r="D421" s="46" cm="1">
        <f t="array" ref="D421">SUMPRODUCT('Distance Matrix_ex'!$B134:$AD134,TRANSPOSE('Entry capacity'!D$12:D$40))/(SUM('Entry capacity'!$D$12:$D$40)-IFERROR(VLOOKUP($A421,'Entry capacity'!$A$12:$E$40,4,FALSE),0))</f>
        <v>583.00661809698272</v>
      </c>
      <c r="E421" s="51" cm="1">
        <f t="array" ref="E421">SUMPRODUCT('Distance Matrix_ex'!$B134:$AD134,TRANSPOSE('Entry capacity'!E$12:E$40))/(SUM('Entry capacity'!$E$12:$E$40)-IFERROR(VLOOKUP($A421,'Entry capacity'!$A$12:$E$40,5,FALSE),0))</f>
        <v>583.4023661535382</v>
      </c>
    </row>
    <row r="422" spans="1:5" ht="15" customHeight="1" x14ac:dyDescent="0.25">
      <c r="A422" s="41" t="str">
        <f t="shared" ref="A422:B422" si="122">A135</f>
        <v>B20</v>
      </c>
      <c r="B422" s="4" t="str">
        <f t="shared" si="122"/>
        <v>Salida Nacional / National exit</v>
      </c>
      <c r="C422" s="46" cm="1">
        <f t="array" ref="C422">SUMPRODUCT('Distance Matrix_ex'!$B135:$AD135,TRANSPOSE('Entry capacity'!C$12:C$40))/(SUM('Entry capacity'!$C$12:$C$40)-IFERROR(VLOOKUP($A422,'Entry capacity'!$A$12:$E$40,3,FALSE),0))</f>
        <v>586.99082949971648</v>
      </c>
      <c r="D422" s="46" cm="1">
        <f t="array" ref="D422">SUMPRODUCT('Distance Matrix_ex'!$B135:$AD135,TRANSPOSE('Entry capacity'!D$12:D$40))/(SUM('Entry capacity'!$D$12:$D$40)-IFERROR(VLOOKUP($A422,'Entry capacity'!$A$12:$E$40,4,FALSE),0))</f>
        <v>582.60237831245138</v>
      </c>
      <c r="E422" s="51" cm="1">
        <f t="array" ref="E422">SUMPRODUCT('Distance Matrix_ex'!$B135:$AD135,TRANSPOSE('Entry capacity'!E$12:E$40))/(SUM('Entry capacity'!$E$12:$E$40)-IFERROR(VLOOKUP($A422,'Entry capacity'!$A$12:$E$40,5,FALSE),0))</f>
        <v>582.97452302844636</v>
      </c>
    </row>
    <row r="423" spans="1:5" ht="15" customHeight="1" x14ac:dyDescent="0.25">
      <c r="A423" s="41" t="str">
        <f t="shared" ref="A423:B423" si="123">A136</f>
        <v>BIO MADRID</v>
      </c>
      <c r="B423" s="4" t="str">
        <f t="shared" si="123"/>
        <v>Salida Nacional / National exit</v>
      </c>
      <c r="C423" s="46" cm="1">
        <f t="array" ref="C423">SUMPRODUCT('Distance Matrix_ex'!$B136:$AD136,TRANSPOSE('Entry capacity'!C$12:C$40))/(SUM('Entry capacity'!$C$12:$C$40)-IFERROR(VLOOKUP($A423,'Entry capacity'!$A$12:$E$40,3,FALSE),0))</f>
        <v>586.77394376231791</v>
      </c>
      <c r="D423" s="46" cm="1">
        <f t="array" ref="D423">SUMPRODUCT('Distance Matrix_ex'!$B136:$AD136,TRANSPOSE('Entry capacity'!D$12:D$40))/(SUM('Entry capacity'!$D$12:$D$40)-IFERROR(VLOOKUP($A423,'Entry capacity'!$A$12:$E$40,4,FALSE),0))</f>
        <v>582.60664693734634</v>
      </c>
      <c r="E423" s="51" cm="1">
        <f t="array" ref="E423">SUMPRODUCT('Distance Matrix_ex'!$B136:$AD136,TRANSPOSE('Entry capacity'!E$12:E$40))/(SUM('Entry capacity'!$E$12:$E$40)-IFERROR(VLOOKUP($A423,'Entry capacity'!$A$12:$E$40,5,FALSE),0))</f>
        <v>582.9751474356267</v>
      </c>
    </row>
    <row r="424" spans="1:5" ht="15" customHeight="1" x14ac:dyDescent="0.25">
      <c r="A424" s="41" t="str">
        <f t="shared" ref="A424:B424" si="124">A137</f>
        <v>B22</v>
      </c>
      <c r="B424" s="4" t="str">
        <f t="shared" si="124"/>
        <v>Salida Nacional / National exit</v>
      </c>
      <c r="C424" s="46" cm="1">
        <f t="array" ref="C424">SUMPRODUCT('Distance Matrix_ex'!$B137:$AD137,TRANSPOSE('Entry capacity'!C$12:C$40))/(SUM('Entry capacity'!$C$12:$C$40)-IFERROR(VLOOKUP($A424,'Entry capacity'!$A$12:$E$40,3,FALSE),0))</f>
        <v>586.15493823443217</v>
      </c>
      <c r="D424" s="46" cm="1">
        <f t="array" ref="D424">SUMPRODUCT('Distance Matrix_ex'!$B137:$AD137,TRANSPOSE('Entry capacity'!D$12:D$40))/(SUM('Entry capacity'!$D$12:$D$40)-IFERROR(VLOOKUP($A424,'Entry capacity'!$A$12:$E$40,4,FALSE),0))</f>
        <v>582.15594429611508</v>
      </c>
      <c r="E424" s="51" cm="1">
        <f t="array" ref="E424">SUMPRODUCT('Distance Matrix_ex'!$B137:$AD137,TRANSPOSE('Entry capacity'!E$12:E$40))/(SUM('Entry capacity'!$E$12:$E$40)-IFERROR(VLOOKUP($A424,'Entry capacity'!$A$12:$E$40,5,FALSE),0))</f>
        <v>582.501943758229</v>
      </c>
    </row>
    <row r="425" spans="1:5" ht="15" customHeight="1" x14ac:dyDescent="0.25">
      <c r="A425" s="41" t="str">
        <f t="shared" ref="A425:B425" si="125">A138</f>
        <v>C1.01</v>
      </c>
      <c r="B425" s="4" t="str">
        <f t="shared" si="125"/>
        <v>Salida Nacional / National exit</v>
      </c>
      <c r="C425" s="46" cm="1">
        <f t="array" ref="C425">SUMPRODUCT('Distance Matrix_ex'!$B138:$AD138,TRANSPOSE('Entry capacity'!C$12:C$40))/(SUM('Entry capacity'!$C$12:$C$40)-IFERROR(VLOOKUP($A425,'Entry capacity'!$A$12:$E$40,3,FALSE),0))</f>
        <v>664.51209229684684</v>
      </c>
      <c r="D425" s="46" cm="1">
        <f t="array" ref="D425">SUMPRODUCT('Distance Matrix_ex'!$B138:$AD138,TRANSPOSE('Entry capacity'!D$12:D$40))/(SUM('Entry capacity'!$D$12:$D$40)-IFERROR(VLOOKUP($A425,'Entry capacity'!$A$12:$E$40,4,FALSE),0))</f>
        <v>657.54907241606747</v>
      </c>
      <c r="E425" s="51" cm="1">
        <f t="array" ref="E425">SUMPRODUCT('Distance Matrix_ex'!$B138:$AD138,TRANSPOSE('Entry capacity'!E$12:E$40))/(SUM('Entry capacity'!$E$12:$E$40)-IFERROR(VLOOKUP($A425,'Entry capacity'!$A$12:$E$40,5,FALSE),0))</f>
        <v>658.93194025089758</v>
      </c>
    </row>
    <row r="426" spans="1:5" ht="15" customHeight="1" x14ac:dyDescent="0.25">
      <c r="A426" s="41" t="str">
        <f t="shared" ref="A426:B426" si="126">A139</f>
        <v>C2X.01</v>
      </c>
      <c r="B426" s="4" t="str">
        <f t="shared" si="126"/>
        <v>Salida Nacional / National exit</v>
      </c>
      <c r="C426" s="46" cm="1">
        <f t="array" ref="C426">SUMPRODUCT('Distance Matrix_ex'!$B139:$AD139,TRANSPOSE('Entry capacity'!C$12:C$40))/(SUM('Entry capacity'!$C$12:$C$40)-IFERROR(VLOOKUP($A426,'Entry capacity'!$A$12:$E$40,3,FALSE),0))</f>
        <v>671.68705024826772</v>
      </c>
      <c r="D426" s="46" cm="1">
        <f t="array" ref="D426">SUMPRODUCT('Distance Matrix_ex'!$B139:$AD139,TRANSPOSE('Entry capacity'!D$12:D$40))/(SUM('Entry capacity'!$D$12:$D$40)-IFERROR(VLOOKUP($A426,'Entry capacity'!$A$12:$E$40,4,FALSE),0))</f>
        <v>664.70895203551106</v>
      </c>
      <c r="E426" s="51" cm="1">
        <f t="array" ref="E426">SUMPRODUCT('Distance Matrix_ex'!$B139:$AD139,TRANSPOSE('Entry capacity'!E$12:E$40))/(SUM('Entry capacity'!$E$12:$E$40)-IFERROR(VLOOKUP($A426,'Entry capacity'!$A$12:$E$40,5,FALSE),0))</f>
        <v>666.11200349422984</v>
      </c>
    </row>
    <row r="427" spans="1:5" ht="15" customHeight="1" x14ac:dyDescent="0.25">
      <c r="A427" s="41" t="str">
        <f t="shared" ref="A427:B427" si="127">A140</f>
        <v>CC.BE</v>
      </c>
      <c r="B427" s="4" t="str">
        <f t="shared" si="127"/>
        <v>Salida Nacional / National exit</v>
      </c>
      <c r="C427" s="46" cm="1">
        <f t="array" ref="C427">SUMPRODUCT('Distance Matrix_ex'!$B140:$AD140,TRANSPOSE('Entry capacity'!C$12:C$40))/(SUM('Entry capacity'!$C$12:$C$40)-IFERROR(VLOOKUP($A427,'Entry capacity'!$A$12:$E$40,3,FALSE),0))</f>
        <v>685.17314394388643</v>
      </c>
      <c r="D427" s="46" cm="1">
        <f t="array" ref="D427">SUMPRODUCT('Distance Matrix_ex'!$B140:$AD140,TRANSPOSE('Entry capacity'!D$12:D$40))/(SUM('Entry capacity'!$D$12:$D$40)-IFERROR(VLOOKUP($A427,'Entry capacity'!$A$12:$E$40,4,FALSE),0))</f>
        <v>690.65927435712422</v>
      </c>
      <c r="E427" s="51" cm="1">
        <f t="array" ref="E427">SUMPRODUCT('Distance Matrix_ex'!$B140:$AD140,TRANSPOSE('Entry capacity'!E$12:E$40))/(SUM('Entry capacity'!$E$12:$E$40)-IFERROR(VLOOKUP($A427,'Entry capacity'!$A$12:$E$40,5,FALSE),0))</f>
        <v>691.87033598418486</v>
      </c>
    </row>
    <row r="428" spans="1:5" ht="15" customHeight="1" x14ac:dyDescent="0.25">
      <c r="A428" s="41" t="str">
        <f t="shared" ref="A428:B428" si="128">A141</f>
        <v>CC.CT.E</v>
      </c>
      <c r="B428" s="4" t="str">
        <f t="shared" si="128"/>
        <v>Salida Nacional / National exit</v>
      </c>
      <c r="C428" s="46" cm="1">
        <f t="array" ref="C428">SUMPRODUCT('Distance Matrix_ex'!$B141:$AD141,TRANSPOSE('Entry capacity'!C$12:C$40))/(SUM('Entry capacity'!$C$12:$C$40)-IFERROR(VLOOKUP($A428,'Entry capacity'!$A$12:$E$40,3,FALSE),0))</f>
        <v>763.30022562763918</v>
      </c>
      <c r="D428" s="46" cm="1">
        <f t="array" ref="D428">SUMPRODUCT('Distance Matrix_ex'!$B141:$AD141,TRANSPOSE('Entry capacity'!D$12:D$40))/(SUM('Entry capacity'!$D$12:$D$40)-IFERROR(VLOOKUP($A428,'Entry capacity'!$A$12:$E$40,4,FALSE),0))</f>
        <v>770.90903040122942</v>
      </c>
      <c r="E428" s="51" cm="1">
        <f t="array" ref="E428">SUMPRODUCT('Distance Matrix_ex'!$B141:$AD141,TRANSPOSE('Entry capacity'!E$12:E$40))/(SUM('Entry capacity'!$E$12:$E$40)-IFERROR(VLOOKUP($A428,'Entry capacity'!$A$12:$E$40,5,FALSE),0))</f>
        <v>771.31035124044001</v>
      </c>
    </row>
    <row r="429" spans="1:5" ht="15" customHeight="1" x14ac:dyDescent="0.25">
      <c r="A429" s="41" t="str">
        <f t="shared" ref="A429:B429" si="129">A142</f>
        <v>CC.IB.E</v>
      </c>
      <c r="B429" s="4" t="str">
        <f t="shared" si="129"/>
        <v>Salida Nacional / National exit</v>
      </c>
      <c r="C429" s="46" cm="1">
        <f t="array" ref="C429">SUMPRODUCT('Distance Matrix_ex'!$B142:$AD142,TRANSPOSE('Entry capacity'!C$12:C$40))/(SUM('Entry capacity'!$C$12:$C$40)-IFERROR(VLOOKUP($A429,'Entry capacity'!$A$12:$E$40,3,FALSE),0))</f>
        <v>760.50022562763945</v>
      </c>
      <c r="D429" s="46" cm="1">
        <f t="array" ref="D429">SUMPRODUCT('Distance Matrix_ex'!$B142:$AD142,TRANSPOSE('Entry capacity'!D$12:D$40))/(SUM('Entry capacity'!$D$12:$D$40)-IFERROR(VLOOKUP($A429,'Entry capacity'!$A$12:$E$40,4,FALSE),0))</f>
        <v>768.10903040122957</v>
      </c>
      <c r="E429" s="51" cm="1">
        <f t="array" ref="E429">SUMPRODUCT('Distance Matrix_ex'!$B142:$AD142,TRANSPOSE('Entry capacity'!E$12:E$40))/(SUM('Entry capacity'!$E$12:$E$40)-IFERROR(VLOOKUP($A429,'Entry capacity'!$A$12:$E$40,5,FALSE),0))</f>
        <v>768.51035124044006</v>
      </c>
    </row>
    <row r="430" spans="1:5" ht="15" customHeight="1" x14ac:dyDescent="0.25">
      <c r="A430" s="41" t="str">
        <f t="shared" ref="A430:B430" si="130">A143</f>
        <v>CC.PV.BBE</v>
      </c>
      <c r="B430" s="4" t="str">
        <f t="shared" si="130"/>
        <v>Salida Nacional / National exit</v>
      </c>
      <c r="C430" s="46" cm="1">
        <f t="array" ref="C430">SUMPRODUCT('Distance Matrix_ex'!$B143:$AD143,TRANSPOSE('Entry capacity'!C$12:C$40))/(SUM('Entry capacity'!$C$12:$C$40)-IFERROR(VLOOKUP($A430,'Entry capacity'!$A$12:$E$40,3,FALSE),0))</f>
        <v>681.09266757149101</v>
      </c>
      <c r="D430" s="46" cm="1">
        <f t="array" ref="D430">SUMPRODUCT('Distance Matrix_ex'!$B143:$AD143,TRANSPOSE('Entry capacity'!D$12:D$40))/(SUM('Entry capacity'!$D$12:$D$40)-IFERROR(VLOOKUP($A430,'Entry capacity'!$A$12:$E$40,4,FALSE),0))</f>
        <v>673.32680002821326</v>
      </c>
      <c r="E430" s="51" cm="1">
        <f t="array" ref="E430">SUMPRODUCT('Distance Matrix_ex'!$B143:$AD143,TRANSPOSE('Entry capacity'!E$12:E$40))/(SUM('Entry capacity'!$E$12:$E$40)-IFERROR(VLOOKUP($A430,'Entry capacity'!$A$12:$E$40,5,FALSE),0))</f>
        <v>674.6906974452769</v>
      </c>
    </row>
    <row r="431" spans="1:5" ht="15" customHeight="1" x14ac:dyDescent="0.25">
      <c r="A431" s="41" t="str">
        <f t="shared" ref="A431:B431" si="131">A144</f>
        <v>CC.SG.UF</v>
      </c>
      <c r="B431" s="4" t="str">
        <f t="shared" si="131"/>
        <v>Salida Nacional / National exit</v>
      </c>
      <c r="C431" s="46" cm="1">
        <f t="array" ref="C431">SUMPRODUCT('Distance Matrix_ex'!$B144:$AD144,TRANSPOSE('Entry capacity'!C$12:C$40))/(SUM('Entry capacity'!$C$12:$C$40)-IFERROR(VLOOKUP($A431,'Entry capacity'!$A$12:$E$40,3,FALSE),0))</f>
        <v>551.46106312970358</v>
      </c>
      <c r="D431" s="46" cm="1">
        <f t="array" ref="D431">SUMPRODUCT('Distance Matrix_ex'!$B144:$AD144,TRANSPOSE('Entry capacity'!D$12:D$40))/(SUM('Entry capacity'!$D$12:$D$40)-IFERROR(VLOOKUP($A431,'Entry capacity'!$A$12:$E$40,4,FALSE),0))</f>
        <v>559.45608149782981</v>
      </c>
      <c r="E431" s="51" cm="1">
        <f t="array" ref="E431">SUMPRODUCT('Distance Matrix_ex'!$B144:$AD144,TRANSPOSE('Entry capacity'!E$12:E$40))/(SUM('Entry capacity'!$E$12:$E$40)-IFERROR(VLOOKUP($A431,'Entry capacity'!$A$12:$E$40,5,FALSE),0))</f>
        <v>560.16134090414039</v>
      </c>
    </row>
    <row r="432" spans="1:5" ht="15" customHeight="1" x14ac:dyDescent="0.25">
      <c r="A432" s="41" t="str">
        <f t="shared" ref="A432:B432" si="132">A145</f>
        <v>CC.SON.E</v>
      </c>
      <c r="B432" s="4" t="str">
        <f t="shared" si="132"/>
        <v>Salida Nacional / National exit</v>
      </c>
      <c r="C432" s="46" cm="1">
        <f t="array" ref="C432">SUMPRODUCT('Distance Matrix_ex'!$B145:$AD145,TRANSPOSE('Entry capacity'!C$12:C$40))/(SUM('Entry capacity'!$C$12:$C$40)-IFERROR(VLOOKUP($A432,'Entry capacity'!$A$12:$E$40,3,FALSE),0))</f>
        <v>780.30022562763952</v>
      </c>
      <c r="D432" s="46" cm="1">
        <f t="array" ref="D432">SUMPRODUCT('Distance Matrix_ex'!$B145:$AD145,TRANSPOSE('Entry capacity'!D$12:D$40))/(SUM('Entry capacity'!$D$12:$D$40)-IFERROR(VLOOKUP($A432,'Entry capacity'!$A$12:$E$40,4,FALSE),0))</f>
        <v>787.90903040122953</v>
      </c>
      <c r="E432" s="51" cm="1">
        <f t="array" ref="E432">SUMPRODUCT('Distance Matrix_ex'!$B145:$AD145,TRANSPOSE('Entry capacity'!E$12:E$40))/(SUM('Entry capacity'!$E$12:$E$40)-IFERROR(VLOOKUP($A432,'Entry capacity'!$A$12:$E$40,5,FALSE),0))</f>
        <v>788.3103512404399</v>
      </c>
    </row>
    <row r="433" spans="1:5" ht="15" customHeight="1" x14ac:dyDescent="0.25">
      <c r="A433" s="41" t="str">
        <f t="shared" ref="A433:B433" si="133">A146</f>
        <v>D01A</v>
      </c>
      <c r="B433" s="4" t="str">
        <f t="shared" si="133"/>
        <v>Salida Nacional / National exit</v>
      </c>
      <c r="C433" s="46" cm="1">
        <f t="array" ref="C433">SUMPRODUCT('Distance Matrix_ex'!$B146:$AD146,TRANSPOSE('Entry capacity'!C$12:C$40))/(SUM('Entry capacity'!$C$12:$C$40)-IFERROR(VLOOKUP($A433,'Entry capacity'!$A$12:$E$40,3,FALSE),0))</f>
        <v>618.44665216796159</v>
      </c>
      <c r="D433" s="46" cm="1">
        <f t="array" ref="D433">SUMPRODUCT('Distance Matrix_ex'!$B146:$AD146,TRANSPOSE('Entry capacity'!D$12:D$40))/(SUM('Entry capacity'!$D$12:$D$40)-IFERROR(VLOOKUP($A433,'Entry capacity'!$A$12:$E$40,4,FALSE),0))</f>
        <v>609.47701285325672</v>
      </c>
      <c r="E433" s="51" cm="1">
        <f t="array" ref="E433">SUMPRODUCT('Distance Matrix_ex'!$B146:$AD146,TRANSPOSE('Entry capacity'!E$12:E$40))/(SUM('Entry capacity'!$E$12:$E$40)-IFERROR(VLOOKUP($A433,'Entry capacity'!$A$12:$E$40,5,FALSE),0))</f>
        <v>610.11240192731555</v>
      </c>
    </row>
    <row r="434" spans="1:5" ht="15" customHeight="1" x14ac:dyDescent="0.25">
      <c r="A434" s="41" t="str">
        <f t="shared" ref="A434:B434" si="134">A147</f>
        <v>D03A</v>
      </c>
      <c r="B434" s="4" t="str">
        <f t="shared" si="134"/>
        <v>Salida Nacional / National exit</v>
      </c>
      <c r="C434" s="46" cm="1">
        <f t="array" ref="C434">SUMPRODUCT('Distance Matrix_ex'!$B147:$AD147,TRANSPOSE('Entry capacity'!C$12:C$40))/(SUM('Entry capacity'!$C$12:$C$40)-IFERROR(VLOOKUP($A434,'Entry capacity'!$A$12:$E$40,3,FALSE),0))</f>
        <v>648.02101133009387</v>
      </c>
      <c r="D434" s="46" cm="1">
        <f t="array" ref="D434">SUMPRODUCT('Distance Matrix_ex'!$B147:$AD147,TRANSPOSE('Entry capacity'!D$12:D$40))/(SUM('Entry capacity'!$D$12:$D$40)-IFERROR(VLOOKUP($A434,'Entry capacity'!$A$12:$E$40,4,FALSE),0))</f>
        <v>638.34897063295477</v>
      </c>
      <c r="E434" s="51" cm="1">
        <f t="array" ref="E434">SUMPRODUCT('Distance Matrix_ex'!$B147:$AD147,TRANSPOSE('Entry capacity'!E$12:E$40))/(SUM('Entry capacity'!$E$12:$E$40)-IFERROR(VLOOKUP($A434,'Entry capacity'!$A$12:$E$40,5,FALSE),0))</f>
        <v>639.01285594447029</v>
      </c>
    </row>
    <row r="435" spans="1:5" ht="15" customHeight="1" x14ac:dyDescent="0.25">
      <c r="A435" s="41" t="str">
        <f t="shared" ref="A435:B435" si="135">A148</f>
        <v>D04</v>
      </c>
      <c r="B435" s="4" t="str">
        <f t="shared" si="135"/>
        <v>Salida Nacional / National exit</v>
      </c>
      <c r="C435" s="46" cm="1">
        <f t="array" ref="C435">SUMPRODUCT('Distance Matrix_ex'!$B148:$AD148,TRANSPOSE('Entry capacity'!C$12:C$40))/(SUM('Entry capacity'!$C$12:$C$40)-IFERROR(VLOOKUP($A435,'Entry capacity'!$A$12:$E$40,3,FALSE),0))</f>
        <v>654.90624976057154</v>
      </c>
      <c r="D435" s="46" cm="1">
        <f t="array" ref="D435">SUMPRODUCT('Distance Matrix_ex'!$B148:$AD148,TRANSPOSE('Entry capacity'!D$12:D$40))/(SUM('Entry capacity'!$D$12:$D$40)-IFERROR(VLOOKUP($A435,'Entry capacity'!$A$12:$E$40,4,FALSE),0))</f>
        <v>645.07061311625307</v>
      </c>
      <c r="E435" s="51" cm="1">
        <f t="array" ref="E435">SUMPRODUCT('Distance Matrix_ex'!$B148:$AD148,TRANSPOSE('Entry capacity'!E$12:E$40))/(SUM('Entry capacity'!$E$12:$E$40)-IFERROR(VLOOKUP($A435,'Entry capacity'!$A$12:$E$40,5,FALSE),0))</f>
        <v>645.74120606604583</v>
      </c>
    </row>
    <row r="436" spans="1:5" ht="15" customHeight="1" x14ac:dyDescent="0.25">
      <c r="A436" s="41" t="str">
        <f t="shared" ref="A436:B436" si="136">A149</f>
        <v>D06</v>
      </c>
      <c r="B436" s="4" t="str">
        <f t="shared" si="136"/>
        <v>Salida Nacional / National exit</v>
      </c>
      <c r="C436" s="46" cm="1">
        <f t="array" ref="C436">SUMPRODUCT('Distance Matrix_ex'!$B149:$AD149,TRANSPOSE('Entry capacity'!C$12:C$40))/(SUM('Entry capacity'!$C$12:$C$40)-IFERROR(VLOOKUP($A436,'Entry capacity'!$A$12:$E$40,3,FALSE),0))</f>
        <v>675.27871288515553</v>
      </c>
      <c r="D436" s="46" cm="1">
        <f t="array" ref="D436">SUMPRODUCT('Distance Matrix_ex'!$B149:$AD149,TRANSPOSE('Entry capacity'!D$12:D$40))/(SUM('Entry capacity'!$D$12:$D$40)-IFERROR(VLOOKUP($A436,'Entry capacity'!$A$12:$E$40,4,FALSE),0))</f>
        <v>664.82605245394348</v>
      </c>
      <c r="E436" s="51" cm="1">
        <f t="array" ref="E436">SUMPRODUCT('Distance Matrix_ex'!$B149:$AD149,TRANSPOSE('Entry capacity'!E$12:E$40))/(SUM('Entry capacity'!$E$12:$E$40)-IFERROR(VLOOKUP($A436,'Entry capacity'!$A$12:$E$40,5,FALSE),0))</f>
        <v>665.59611725661284</v>
      </c>
    </row>
    <row r="437" spans="1:5" ht="15" customHeight="1" x14ac:dyDescent="0.25">
      <c r="A437" s="41" t="str">
        <f t="shared" ref="A437:B437" si="137">A150</f>
        <v>D06A</v>
      </c>
      <c r="B437" s="4" t="str">
        <f t="shared" si="137"/>
        <v>Salida Nacional / National exit</v>
      </c>
      <c r="C437" s="46" cm="1">
        <f t="array" ref="C437">SUMPRODUCT('Distance Matrix_ex'!$B150:$AD150,TRANSPOSE('Entry capacity'!C$12:C$40))/(SUM('Entry capacity'!$C$12:$C$40)-IFERROR(VLOOKUP($A437,'Entry capacity'!$A$12:$E$40,3,FALSE),0))</f>
        <v>680.90751406111178</v>
      </c>
      <c r="D437" s="46" cm="1">
        <f t="array" ref="D437">SUMPRODUCT('Distance Matrix_ex'!$B150:$AD150,TRANSPOSE('Entry capacity'!D$12:D$40))/(SUM('Entry capacity'!$D$12:$D$40)-IFERROR(VLOOKUP($A437,'Entry capacity'!$A$12:$E$40,4,FALSE),0))</f>
        <v>670.20988849454636</v>
      </c>
      <c r="E437" s="51" cm="1">
        <f t="array" ref="E437">SUMPRODUCT('Distance Matrix_ex'!$B150:$AD150,TRANSPOSE('Entry capacity'!E$12:E$40))/(SUM('Entry capacity'!$E$12:$E$40)-IFERROR(VLOOKUP($A437,'Entry capacity'!$A$12:$E$40,5,FALSE),0))</f>
        <v>670.99778479768111</v>
      </c>
    </row>
    <row r="438" spans="1:5" ht="15" customHeight="1" x14ac:dyDescent="0.25">
      <c r="A438" s="41" t="str">
        <f t="shared" ref="A438:B438" si="138">A151</f>
        <v>D07</v>
      </c>
      <c r="B438" s="4" t="str">
        <f t="shared" si="138"/>
        <v>Salida Nacional / National exit</v>
      </c>
      <c r="C438" s="46" cm="1">
        <f t="array" ref="C438">SUMPRODUCT('Distance Matrix_ex'!$B151:$AD151,TRANSPOSE('Entry capacity'!C$12:C$40))/(SUM('Entry capacity'!$C$12:$C$40)-IFERROR(VLOOKUP($A438,'Entry capacity'!$A$12:$E$40,3,FALSE),0))</f>
        <v>682.45514175837673</v>
      </c>
      <c r="D438" s="46" cm="1">
        <f t="array" ref="D438">SUMPRODUCT('Distance Matrix_ex'!$B151:$AD151,TRANSPOSE('Entry capacity'!D$12:D$40))/(SUM('Entry capacity'!$D$12:$D$40)-IFERROR(VLOOKUP($A438,'Entry capacity'!$A$12:$E$40,4,FALSE),0))</f>
        <v>671.7011081784774</v>
      </c>
      <c r="E438" s="51" cm="1">
        <f t="array" ref="E438">SUMPRODUCT('Distance Matrix_ex'!$B151:$AD151,TRANSPOSE('Entry capacity'!E$12:E$40))/(SUM('Entry capacity'!$E$12:$E$40)-IFERROR(VLOOKUP($A438,'Entry capacity'!$A$12:$E$40,5,FALSE),0))</f>
        <v>672.49452547536828</v>
      </c>
    </row>
    <row r="439" spans="1:5" ht="15" customHeight="1" x14ac:dyDescent="0.25">
      <c r="A439" s="41" t="str">
        <f t="shared" ref="A439:B439" si="139">A152</f>
        <v>D07.14</v>
      </c>
      <c r="B439" s="4" t="str">
        <f t="shared" si="139"/>
        <v>Salida Nacional / National exit</v>
      </c>
      <c r="C439" s="46" cm="1">
        <f t="array" ref="C439">SUMPRODUCT('Distance Matrix_ex'!$B152:$AD152,TRANSPOSE('Entry capacity'!C$12:C$40))/(SUM('Entry capacity'!$C$12:$C$40)-IFERROR(VLOOKUP($A439,'Entry capacity'!$A$12:$E$40,3,FALSE),0))</f>
        <v>707.53862296733189</v>
      </c>
      <c r="D439" s="46" cm="1">
        <f t="array" ref="D439">SUMPRODUCT('Distance Matrix_ex'!$B152:$AD152,TRANSPOSE('Entry capacity'!D$12:D$40))/(SUM('Entry capacity'!$D$12:$D$40)-IFERROR(VLOOKUP($A439,'Entry capacity'!$A$12:$E$40,4,FALSE),0))</f>
        <v>698.29231044576557</v>
      </c>
      <c r="E439" s="51" cm="1">
        <f t="array" ref="E439">SUMPRODUCT('Distance Matrix_ex'!$B152:$AD152,TRANSPOSE('Entry capacity'!E$12:E$40))/(SUM('Entry capacity'!$E$12:$E$40)-IFERROR(VLOOKUP($A439,'Entry capacity'!$A$12:$E$40,5,FALSE),0))</f>
        <v>699.39584580305439</v>
      </c>
    </row>
    <row r="440" spans="1:5" ht="15" customHeight="1" x14ac:dyDescent="0.25">
      <c r="A440" s="41" t="str">
        <f t="shared" ref="A440:B440" si="140">A153</f>
        <v>D07A</v>
      </c>
      <c r="B440" s="4" t="str">
        <f t="shared" si="140"/>
        <v>Salida Nacional / National exit</v>
      </c>
      <c r="C440" s="46" cm="1">
        <f t="array" ref="C440">SUMPRODUCT('Distance Matrix_ex'!$B153:$AD153,TRANSPOSE('Entry capacity'!C$12:C$40))/(SUM('Entry capacity'!$C$12:$C$40)-IFERROR(VLOOKUP($A440,'Entry capacity'!$A$12:$E$40,3,FALSE),0))</f>
        <v>693.90735124428124</v>
      </c>
      <c r="D440" s="46" cm="1">
        <f t="array" ref="D440">SUMPRODUCT('Distance Matrix_ex'!$B153:$AD153,TRANSPOSE('Entry capacity'!D$12:D$40))/(SUM('Entry capacity'!$D$12:$D$40)-IFERROR(VLOOKUP($A440,'Entry capacity'!$A$12:$E$40,4,FALSE),0))</f>
        <v>682.74797539147903</v>
      </c>
      <c r="E440" s="51" cm="1">
        <f t="array" ref="E440">SUMPRODUCT('Distance Matrix_ex'!$B153:$AD153,TRANSPOSE('Entry capacity'!E$12:E$40))/(SUM('Entry capacity'!$E$12:$E$40)-IFERROR(VLOOKUP($A440,'Entry capacity'!$A$12:$E$40,5,FALSE),0))</f>
        <v>683.51732946781908</v>
      </c>
    </row>
    <row r="441" spans="1:5" ht="15" customHeight="1" x14ac:dyDescent="0.25">
      <c r="A441" s="41" t="str">
        <f t="shared" ref="A441:B441" si="141">A154</f>
        <v>D08A</v>
      </c>
      <c r="B441" s="4" t="str">
        <f t="shared" si="141"/>
        <v>Salida Nacional / National exit</v>
      </c>
      <c r="C441" s="46" cm="1">
        <f t="array" ref="C441">SUMPRODUCT('Distance Matrix_ex'!$B154:$AD154,TRANSPOSE('Entry capacity'!C$12:C$40))/(SUM('Entry capacity'!$C$12:$C$40)-IFERROR(VLOOKUP($A441,'Entry capacity'!$A$12:$E$40,3,FALSE),0))</f>
        <v>705.0835305825002</v>
      </c>
      <c r="D441" s="46" cm="1">
        <f t="array" ref="D441">SUMPRODUCT('Distance Matrix_ex'!$B154:$AD154,TRANSPOSE('Entry capacity'!D$12:D$40))/(SUM('Entry capacity'!$D$12:$D$40)-IFERROR(VLOOKUP($A441,'Entry capacity'!$A$12:$E$40,4,FALSE),0))</f>
        <v>693.51646246200607</v>
      </c>
      <c r="E441" s="51" cm="1">
        <f t="array" ref="E441">SUMPRODUCT('Distance Matrix_ex'!$B154:$AD154,TRANSPOSE('Entry capacity'!E$12:E$40))/(SUM('Entry capacity'!$E$12:$E$40)-IFERROR(VLOOKUP($A441,'Entry capacity'!$A$12:$E$40,5,FALSE),0))</f>
        <v>694.25793688078318</v>
      </c>
    </row>
    <row r="442" spans="1:5" ht="15" customHeight="1" x14ac:dyDescent="0.25">
      <c r="A442" s="41" t="str">
        <f t="shared" ref="A442:B442" si="142">A155</f>
        <v>D10A</v>
      </c>
      <c r="B442" s="4" t="str">
        <f t="shared" si="142"/>
        <v>Salida Nacional / National exit</v>
      </c>
      <c r="C442" s="46" cm="1">
        <f t="array" ref="C442">SUMPRODUCT('Distance Matrix_ex'!$B155:$AD155,TRANSPOSE('Entry capacity'!C$12:C$40))/(SUM('Entry capacity'!$C$12:$C$40)-IFERROR(VLOOKUP($A442,'Entry capacity'!$A$12:$E$40,3,FALSE),0))</f>
        <v>732.10327006475768</v>
      </c>
      <c r="D442" s="46" cm="1">
        <f t="array" ref="D442">SUMPRODUCT('Distance Matrix_ex'!$B155:$AD155,TRANSPOSE('Entry capacity'!D$12:D$40))/(SUM('Entry capacity'!$D$12:$D$40)-IFERROR(VLOOKUP($A442,'Entry capacity'!$A$12:$E$40,4,FALSE),0))</f>
        <v>719.53830248711461</v>
      </c>
      <c r="E442" s="51" cm="1">
        <f t="array" ref="E442">SUMPRODUCT('Distance Matrix_ex'!$B155:$AD155,TRANSPOSE('Entry capacity'!E$12:E$40))/(SUM('Entry capacity'!$E$12:$E$40)-IFERROR(VLOOKUP($A442,'Entry capacity'!$A$12:$E$40,5,FALSE),0))</f>
        <v>720.20792907011071</v>
      </c>
    </row>
    <row r="443" spans="1:5" ht="15" customHeight="1" x14ac:dyDescent="0.25">
      <c r="A443" s="41" t="str">
        <f t="shared" ref="A443:B443" si="143">A156</f>
        <v>D12A</v>
      </c>
      <c r="B443" s="4" t="str">
        <f t="shared" si="143"/>
        <v>Salida Nacional / National exit</v>
      </c>
      <c r="C443" s="46" cm="1">
        <f t="array" ref="C443">SUMPRODUCT('Distance Matrix_ex'!$B156:$AD156,TRANSPOSE('Entry capacity'!C$12:C$40))/(SUM('Entry capacity'!$C$12:$C$40)-IFERROR(VLOOKUP($A443,'Entry capacity'!$A$12:$E$40,3,FALSE),0))</f>
        <v>759.91196870781243</v>
      </c>
      <c r="D443" s="46" cm="1">
        <f t="array" ref="D443">SUMPRODUCT('Distance Matrix_ex'!$B156:$AD156,TRANSPOSE('Entry capacity'!D$12:D$40))/(SUM('Entry capacity'!$D$12:$D$40)-IFERROR(VLOOKUP($A443,'Entry capacity'!$A$12:$E$40,4,FALSE),0))</f>
        <v>746.31996364529152</v>
      </c>
      <c r="E443" s="51" cm="1">
        <f t="array" ref="E443">SUMPRODUCT('Distance Matrix_ex'!$B156:$AD156,TRANSPOSE('Entry capacity'!E$12:E$40))/(SUM('Entry capacity'!$E$12:$E$40)-IFERROR(VLOOKUP($A443,'Entry capacity'!$A$12:$E$40,5,FALSE),0))</f>
        <v>746.91564448152349</v>
      </c>
    </row>
    <row r="444" spans="1:5" ht="15" customHeight="1" x14ac:dyDescent="0.25">
      <c r="A444" s="41" t="str">
        <f t="shared" ref="A444:B444" si="144">A157</f>
        <v>D13</v>
      </c>
      <c r="B444" s="4" t="str">
        <f t="shared" si="144"/>
        <v>Salida Nacional / National exit</v>
      </c>
      <c r="C444" s="46" cm="1">
        <f t="array" ref="C444">SUMPRODUCT('Distance Matrix_ex'!$B157:$AD157,TRANSPOSE('Entry capacity'!C$12:C$40))/(SUM('Entry capacity'!$C$12:$C$40)-IFERROR(VLOOKUP($A444,'Entry capacity'!$A$12:$E$40,3,FALSE),0))</f>
        <v>770.60430816966937</v>
      </c>
      <c r="D444" s="46" cm="1">
        <f t="array" ref="D444">SUMPRODUCT('Distance Matrix_ex'!$B157:$AD157,TRANSPOSE('Entry capacity'!D$12:D$40))/(SUM('Entry capacity'!$D$12:$D$40)-IFERROR(VLOOKUP($A444,'Entry capacity'!$A$12:$E$40,4,FALSE),0))</f>
        <v>756.61741107824332</v>
      </c>
      <c r="E444" s="51" cm="1">
        <f t="array" ref="E444">SUMPRODUCT('Distance Matrix_ex'!$B157:$AD157,TRANSPOSE('Entry capacity'!E$12:E$40))/(SUM('Entry capacity'!$E$12:$E$40)-IFERROR(VLOOKUP($A444,'Entry capacity'!$A$12:$E$40,5,FALSE),0))</f>
        <v>757.18466005449091</v>
      </c>
    </row>
    <row r="445" spans="1:5" ht="15" customHeight="1" x14ac:dyDescent="0.25">
      <c r="A445" s="41" t="str">
        <f t="shared" ref="A445:B445" si="145">A158</f>
        <v>D13A</v>
      </c>
      <c r="B445" s="4" t="str">
        <f t="shared" si="145"/>
        <v>Salida Nacional / National exit</v>
      </c>
      <c r="C445" s="46" cm="1">
        <f t="array" ref="C445">SUMPRODUCT('Distance Matrix_ex'!$B158:$AD158,TRANSPOSE('Entry capacity'!C$12:C$40))/(SUM('Entry capacity'!$C$12:$C$40)-IFERROR(VLOOKUP($A445,'Entry capacity'!$A$12:$E$40,3,FALSE),0))</f>
        <v>776.13715881551889</v>
      </c>
      <c r="D445" s="46" cm="1">
        <f t="array" ref="D445">SUMPRODUCT('Distance Matrix_ex'!$B158:$AD158,TRANSPOSE('Entry capacity'!D$12:D$40))/(SUM('Entry capacity'!$D$12:$D$40)-IFERROR(VLOOKUP($A445,'Entry capacity'!$A$12:$E$40,4,FALSE),0))</f>
        <v>761.94592116560614</v>
      </c>
      <c r="E445" s="51" cm="1">
        <f t="array" ref="E445">SUMPRODUCT('Distance Matrix_ex'!$B158:$AD158,TRANSPOSE('Entry capacity'!E$12:E$40))/(SUM('Entry capacity'!$E$12:$E$40)-IFERROR(VLOOKUP($A445,'Entry capacity'!$A$12:$E$40,5,FALSE),0))</f>
        <v>762.49845781108274</v>
      </c>
    </row>
    <row r="446" spans="1:5" ht="15" customHeight="1" x14ac:dyDescent="0.25">
      <c r="A446" s="41" t="str">
        <f t="shared" ref="A446:B446" si="146">A159</f>
        <v>D14</v>
      </c>
      <c r="B446" s="4" t="str">
        <f t="shared" si="146"/>
        <v>Salida Nacional / National exit</v>
      </c>
      <c r="C446" s="46" cm="1">
        <f t="array" ref="C446">SUMPRODUCT('Distance Matrix_ex'!$B159:$AD159,TRANSPOSE('Entry capacity'!C$12:C$40))/(SUM('Entry capacity'!$C$12:$C$40)-IFERROR(VLOOKUP($A446,'Entry capacity'!$A$12:$E$40,3,FALSE),0))</f>
        <v>782.77677147645227</v>
      </c>
      <c r="D446" s="46" cm="1">
        <f t="array" ref="D446">SUMPRODUCT('Distance Matrix_ex'!$B159:$AD159,TRANSPOSE('Entry capacity'!D$12:D$40))/(SUM('Entry capacity'!$D$12:$D$40)-IFERROR(VLOOKUP($A446,'Entry capacity'!$A$12:$E$40,4,FALSE),0))</f>
        <v>768.41380844607568</v>
      </c>
      <c r="E446" s="51" cm="1">
        <f t="array" ref="E446">SUMPRODUCT('Distance Matrix_ex'!$B159:$AD159,TRANSPOSE('Entry capacity'!E$12:E$40))/(SUM('Entry capacity'!$E$12:$E$40)-IFERROR(VLOOKUP($A446,'Entry capacity'!$A$12:$E$40,5,FALSE),0))</f>
        <v>768.96563383070361</v>
      </c>
    </row>
    <row r="447" spans="1:5" ht="15" customHeight="1" x14ac:dyDescent="0.25">
      <c r="A447" s="41" t="str">
        <f t="shared" ref="A447:B447" si="147">A160</f>
        <v>D15</v>
      </c>
      <c r="B447" s="4" t="str">
        <f t="shared" si="147"/>
        <v>Salida Nacional / National exit</v>
      </c>
      <c r="C447" s="46" cm="1">
        <f t="array" ref="C447">SUMPRODUCT('Distance Matrix_ex'!$B160:$AD160,TRANSPOSE('Entry capacity'!C$12:C$40))/(SUM('Entry capacity'!$C$12:$C$40)-IFERROR(VLOOKUP($A447,'Entry capacity'!$A$12:$E$40,3,FALSE),0))</f>
        <v>794.37751209878274</v>
      </c>
      <c r="D447" s="46" cm="1">
        <f t="array" ref="D447">SUMPRODUCT('Distance Matrix_ex'!$B160:$AD160,TRANSPOSE('Entry capacity'!D$12:D$40))/(SUM('Entry capacity'!$D$12:$D$40)-IFERROR(VLOOKUP($A447,'Entry capacity'!$A$12:$E$40,4,FALSE),0))</f>
        <v>779.71796166059448</v>
      </c>
      <c r="E447" s="51" cm="1">
        <f t="array" ref="E447">SUMPRODUCT('Distance Matrix_ex'!$B160:$AD160,TRANSPOSE('Entry capacity'!E$12:E$40))/(SUM('Entry capacity'!$E$12:$E$40)-IFERROR(VLOOKUP($A447,'Entry capacity'!$A$12:$E$40,5,FALSE),0))</f>
        <v>780.26934009349407</v>
      </c>
    </row>
    <row r="448" spans="1:5" ht="15" customHeight="1" x14ac:dyDescent="0.25">
      <c r="A448" s="41" t="str">
        <f t="shared" ref="A448:B448" si="148">A161</f>
        <v>D16</v>
      </c>
      <c r="B448" s="4" t="str">
        <f t="shared" si="148"/>
        <v>Salida Nacional / National exit</v>
      </c>
      <c r="C448" s="46" cm="1">
        <f t="array" ref="C448">SUMPRODUCT('Distance Matrix_ex'!$B161:$AD161,TRANSPOSE('Entry capacity'!C$12:C$40))/(SUM('Entry capacity'!$C$12:$C$40)-IFERROR(VLOOKUP($A448,'Entry capacity'!$A$12:$E$40,3,FALSE),0))</f>
        <v>804.2088900677694</v>
      </c>
      <c r="D448" s="46" cm="1">
        <f t="array" ref="D448">SUMPRODUCT('Distance Matrix_ex'!$B161:$AD161,TRANSPOSE('Entry capacity'!D$12:D$40))/(SUM('Entry capacity'!$D$12:$D$40)-IFERROR(VLOOKUP($A448,'Entry capacity'!$A$12:$E$40,4,FALSE),0))</f>
        <v>789.2979881855681</v>
      </c>
      <c r="E448" s="51" cm="1">
        <f t="array" ref="E448">SUMPRODUCT('Distance Matrix_ex'!$B161:$AD161,TRANSPOSE('Entry capacity'!E$12:E$40))/(SUM('Entry capacity'!$E$12:$E$40)-IFERROR(VLOOKUP($A448,'Entry capacity'!$A$12:$E$40,5,FALSE),0))</f>
        <v>789.84898783649885</v>
      </c>
    </row>
    <row r="449" spans="1:5" ht="15" customHeight="1" x14ac:dyDescent="0.25">
      <c r="A449" s="41" t="str">
        <f t="shared" ref="A449:B449" si="149">A162</f>
        <v>D16.01</v>
      </c>
      <c r="B449" s="4" t="str">
        <f t="shared" si="149"/>
        <v>Salida Nacional / National exit</v>
      </c>
      <c r="C449" s="46" cm="1">
        <f t="array" ref="C449">SUMPRODUCT('Distance Matrix_ex'!$B162:$AD162,TRANSPOSE('Entry capacity'!C$12:C$40))/(SUM('Entry capacity'!$C$12:$C$40)-IFERROR(VLOOKUP($A449,'Entry capacity'!$A$12:$E$40,3,FALSE),0))</f>
        <v>804.20948461167177</v>
      </c>
      <c r="D449" s="46" cm="1">
        <f t="array" ref="D449">SUMPRODUCT('Distance Matrix_ex'!$B162:$AD162,TRANSPOSE('Entry capacity'!D$12:D$40))/(SUM('Entry capacity'!$D$12:$D$40)-IFERROR(VLOOKUP($A449,'Entry capacity'!$A$12:$E$40,4,FALSE),0))</f>
        <v>789.29856752921364</v>
      </c>
      <c r="E449" s="51" cm="1">
        <f t="array" ref="E449">SUMPRODUCT('Distance Matrix_ex'!$B162:$AD162,TRANSPOSE('Entry capacity'!E$12:E$40))/(SUM('Entry capacity'!$E$12:$E$40)-IFERROR(VLOOKUP($A449,'Entry capacity'!$A$12:$E$40,5,FALSE),0))</f>
        <v>789.84956715723774</v>
      </c>
    </row>
    <row r="450" spans="1:5" ht="15" customHeight="1" x14ac:dyDescent="0.25">
      <c r="A450" s="41" t="str">
        <f t="shared" ref="A450:B450" si="150">A163</f>
        <v>E01</v>
      </c>
      <c r="B450" s="4" t="str">
        <f t="shared" si="150"/>
        <v>Salida Nacional / National exit</v>
      </c>
      <c r="C450" s="46" cm="1">
        <f t="array" ref="C450">SUMPRODUCT('Distance Matrix_ex'!$B163:$AD163,TRANSPOSE('Entry capacity'!C$12:C$40))/(SUM('Entry capacity'!$C$12:$C$40)-IFERROR(VLOOKUP($A450,'Entry capacity'!$A$12:$E$40,3,FALSE),0))</f>
        <v>583.31537597604176</v>
      </c>
      <c r="D450" s="46" cm="1">
        <f t="array" ref="D450">SUMPRODUCT('Distance Matrix_ex'!$B163:$AD163,TRANSPOSE('Entry capacity'!D$12:D$40))/(SUM('Entry capacity'!$D$12:$D$40)-IFERROR(VLOOKUP($A450,'Entry capacity'!$A$12:$E$40,4,FALSE),0))</f>
        <v>577.79220141163648</v>
      </c>
      <c r="E450" s="51" cm="1">
        <f t="array" ref="E450">SUMPRODUCT('Distance Matrix_ex'!$B163:$AD163,TRANSPOSE('Entry capacity'!E$12:E$40))/(SUM('Entry capacity'!$E$12:$E$40)-IFERROR(VLOOKUP($A450,'Entry capacity'!$A$12:$E$40,5,FALSE),0))</f>
        <v>578.8095019165479</v>
      </c>
    </row>
    <row r="451" spans="1:5" ht="15" customHeight="1" x14ac:dyDescent="0.25">
      <c r="A451" s="41" t="str">
        <f t="shared" ref="A451:B451" si="151">A164</f>
        <v>E02</v>
      </c>
      <c r="B451" s="4" t="str">
        <f t="shared" si="151"/>
        <v>Salida Nacional / National exit</v>
      </c>
      <c r="C451" s="46" cm="1">
        <f t="array" ref="C451">SUMPRODUCT('Distance Matrix_ex'!$B164:$AD164,TRANSPOSE('Entry capacity'!C$12:C$40))/(SUM('Entry capacity'!$C$12:$C$40)-IFERROR(VLOOKUP($A451,'Entry capacity'!$A$12:$E$40,3,FALSE),0))</f>
        <v>587.2687702113875</v>
      </c>
      <c r="D451" s="46" cm="1">
        <f t="array" ref="D451">SUMPRODUCT('Distance Matrix_ex'!$B164:$AD164,TRANSPOSE('Entry capacity'!D$12:D$40))/(SUM('Entry capacity'!$D$12:$D$40)-IFERROR(VLOOKUP($A451,'Entry capacity'!$A$12:$E$40,4,FALSE),0))</f>
        <v>581.71587627977988</v>
      </c>
      <c r="E451" s="51" cm="1">
        <f t="array" ref="E451">SUMPRODUCT('Distance Matrix_ex'!$B164:$AD164,TRANSPOSE('Entry capacity'!E$12:E$40))/(SUM('Entry capacity'!$E$12:$E$40)-IFERROR(VLOOKUP($A451,'Entry capacity'!$A$12:$E$40,5,FALSE),0))</f>
        <v>582.71248936287566</v>
      </c>
    </row>
    <row r="452" spans="1:5" ht="15" customHeight="1" x14ac:dyDescent="0.25">
      <c r="A452" s="41" t="str">
        <f t="shared" ref="A452:B452" si="152">A165</f>
        <v>E15</v>
      </c>
      <c r="B452" s="4" t="str">
        <f t="shared" si="152"/>
        <v>Salida Nacional / National exit</v>
      </c>
      <c r="C452" s="46" cm="1">
        <f t="array" ref="C452">SUMPRODUCT('Distance Matrix_ex'!$B165:$AD165,TRANSPOSE('Entry capacity'!C$12:C$40))/(SUM('Entry capacity'!$C$12:$C$40)-IFERROR(VLOOKUP($A452,'Entry capacity'!$A$12:$E$40,3,FALSE),0))</f>
        <v>625.60437034174231</v>
      </c>
      <c r="D452" s="46" cm="1">
        <f t="array" ref="D452">SUMPRODUCT('Distance Matrix_ex'!$B165:$AD165,TRANSPOSE('Entry capacity'!D$12:D$40))/(SUM('Entry capacity'!$D$12:$D$40)-IFERROR(VLOOKUP($A452,'Entry capacity'!$A$12:$E$40,4,FALSE),0))</f>
        <v>619.76329119273328</v>
      </c>
      <c r="E452" s="51" cm="1">
        <f t="array" ref="E452">SUMPRODUCT('Distance Matrix_ex'!$B165:$AD165,TRANSPOSE('Entry capacity'!E$12:E$40))/(SUM('Entry capacity'!$E$12:$E$40)-IFERROR(VLOOKUP($A452,'Entry capacity'!$A$12:$E$40,5,FALSE),0))</f>
        <v>620.55930077330834</v>
      </c>
    </row>
    <row r="453" spans="1:5" ht="15" customHeight="1" x14ac:dyDescent="0.25">
      <c r="A453" s="41" t="str">
        <f t="shared" ref="A453:B453" si="153">A166</f>
        <v>EG01</v>
      </c>
      <c r="B453" s="4" t="str">
        <f t="shared" si="153"/>
        <v>Salida Nacional / National exit</v>
      </c>
      <c r="C453" s="46" cm="1">
        <f t="array" ref="C453">SUMPRODUCT('Distance Matrix_ex'!$B166:$AD166,TRANSPOSE('Entry capacity'!C$12:C$40))/(SUM('Entry capacity'!$C$12:$C$40)-IFERROR(VLOOKUP($A453,'Entry capacity'!$A$12:$E$40,3,FALSE),0))</f>
        <v>601.67968676984378</v>
      </c>
      <c r="D453" s="46" cm="1">
        <f t="array" ref="D453">SUMPRODUCT('Distance Matrix_ex'!$B166:$AD166,TRANSPOSE('Entry capacity'!D$12:D$40))/(SUM('Entry capacity'!$D$12:$D$40)-IFERROR(VLOOKUP($A453,'Entry capacity'!$A$12:$E$40,4,FALSE),0))</f>
        <v>596.01845977165488</v>
      </c>
      <c r="E453" s="51" cm="1">
        <f t="array" ref="E453">SUMPRODUCT('Distance Matrix_ex'!$B166:$AD166,TRANSPOSE('Entry capacity'!E$12:E$40))/(SUM('Entry capacity'!$E$12:$E$40)-IFERROR(VLOOKUP($A453,'Entry capacity'!$A$12:$E$40,5,FALSE),0))</f>
        <v>596.93966304438311</v>
      </c>
    </row>
    <row r="454" spans="1:5" ht="15" customHeight="1" x14ac:dyDescent="0.25">
      <c r="A454" s="41" t="str">
        <f t="shared" ref="A454:B454" si="154">A167</f>
        <v>F00</v>
      </c>
      <c r="B454" s="4" t="str">
        <f t="shared" si="154"/>
        <v>Salida Nacional / National exit</v>
      </c>
      <c r="C454" s="46" cm="1">
        <f t="array" ref="C454">SUMPRODUCT('Distance Matrix_ex'!$B167:$AD167,TRANSPOSE('Entry capacity'!C$12:C$40))/(SUM('Entry capacity'!$C$12:$C$40)-IFERROR(VLOOKUP($A454,'Entry capacity'!$A$12:$E$40,3,FALSE),0))</f>
        <v>919.12037861826479</v>
      </c>
      <c r="D454" s="46" cm="1">
        <f t="array" ref="D454">SUMPRODUCT('Distance Matrix_ex'!$B167:$AD167,TRANSPOSE('Entry capacity'!D$12:D$40))/(SUM('Entry capacity'!$D$12:$D$40)-IFERROR(VLOOKUP($A454,'Entry capacity'!$A$12:$E$40,4,FALSE),0))</f>
        <v>926.39883210150492</v>
      </c>
      <c r="E454" s="51" cm="1">
        <f t="array" ref="E454">SUMPRODUCT('Distance Matrix_ex'!$B167:$AD167,TRANSPOSE('Entry capacity'!E$12:E$40))/(SUM('Entry capacity'!$E$12:$E$40)-IFERROR(VLOOKUP($A454,'Entry capacity'!$A$12:$E$40,5,FALSE),0))</f>
        <v>927.71314394071635</v>
      </c>
    </row>
    <row r="455" spans="1:5" ht="15" customHeight="1" x14ac:dyDescent="0.25">
      <c r="A455" s="41" t="str">
        <f t="shared" ref="A455:B455" si="155">A168</f>
        <v>F02</v>
      </c>
      <c r="B455" s="4" t="str">
        <f t="shared" si="155"/>
        <v>Salida Nacional / National exit</v>
      </c>
      <c r="C455" s="46" cm="1">
        <f t="array" ref="C455">SUMPRODUCT('Distance Matrix_ex'!$B168:$AD168,TRANSPOSE('Entry capacity'!C$12:C$40))/(SUM('Entry capacity'!$C$12:$C$40)-IFERROR(VLOOKUP($A455,'Entry capacity'!$A$12:$E$40,3,FALSE),0))</f>
        <v>899.4531814286197</v>
      </c>
      <c r="D455" s="46" cm="1">
        <f t="array" ref="D455">SUMPRODUCT('Distance Matrix_ex'!$B168:$AD168,TRANSPOSE('Entry capacity'!D$12:D$40))/(SUM('Entry capacity'!$D$12:$D$40)-IFERROR(VLOOKUP($A455,'Entry capacity'!$A$12:$E$40,4,FALSE),0))</f>
        <v>906.70194763511381</v>
      </c>
      <c r="E455" s="51" cm="1">
        <f t="array" ref="E455">SUMPRODUCT('Distance Matrix_ex'!$B168:$AD168,TRANSPOSE('Entry capacity'!E$12:E$40))/(SUM('Entry capacity'!$E$12:$E$40)-IFERROR(VLOOKUP($A455,'Entry capacity'!$A$12:$E$40,5,FALSE),0))</f>
        <v>908.01199491610726</v>
      </c>
    </row>
    <row r="456" spans="1:5" ht="15" customHeight="1" x14ac:dyDescent="0.25">
      <c r="A456" s="41" t="str">
        <f t="shared" ref="A456:B456" si="156">A169</f>
        <v>F06.2</v>
      </c>
      <c r="B456" s="4" t="str">
        <f t="shared" si="156"/>
        <v>Salida Nacional / National exit</v>
      </c>
      <c r="C456" s="46" cm="1">
        <f t="array" ref="C456">SUMPRODUCT('Distance Matrix_ex'!$B169:$AD169,TRANSPOSE('Entry capacity'!C$12:C$40))/(SUM('Entry capacity'!$C$12:$C$40)-IFERROR(VLOOKUP($A456,'Entry capacity'!$A$12:$E$40,3,FALSE),0))</f>
        <v>842.51636032424653</v>
      </c>
      <c r="D456" s="46" cm="1">
        <f t="array" ref="D456">SUMPRODUCT('Distance Matrix_ex'!$B169:$AD169,TRANSPOSE('Entry capacity'!D$12:D$40))/(SUM('Entry capacity'!$D$12:$D$40)-IFERROR(VLOOKUP($A456,'Entry capacity'!$A$12:$E$40,4,FALSE),0))</f>
        <v>848.58287118757858</v>
      </c>
      <c r="E456" s="51" cm="1">
        <f t="array" ref="E456">SUMPRODUCT('Distance Matrix_ex'!$B169:$AD169,TRANSPOSE('Entry capacity'!E$12:E$40))/(SUM('Entry capacity'!$E$12:$E$40)-IFERROR(VLOOKUP($A456,'Entry capacity'!$A$12:$E$40,5,FALSE),0))</f>
        <v>849.72566840970774</v>
      </c>
    </row>
    <row r="457" spans="1:5" ht="15" customHeight="1" x14ac:dyDescent="0.25">
      <c r="A457" s="41" t="str">
        <f t="shared" ref="A457:B457" si="157">A170</f>
        <v>F07</v>
      </c>
      <c r="B457" s="4" t="str">
        <f t="shared" si="157"/>
        <v>Salida Nacional / National exit</v>
      </c>
      <c r="C457" s="46" cm="1">
        <f t="array" ref="C457">SUMPRODUCT('Distance Matrix_ex'!$B170:$AD170,TRANSPOSE('Entry capacity'!C$12:C$40))/(SUM('Entry capacity'!$C$12:$C$40)-IFERROR(VLOOKUP($A457,'Entry capacity'!$A$12:$E$40,3,FALSE),0))</f>
        <v>836.85286502810493</v>
      </c>
      <c r="D457" s="46" cm="1">
        <f t="array" ref="D457">SUMPRODUCT('Distance Matrix_ex'!$B170:$AD170,TRANSPOSE('Entry capacity'!D$12:D$40))/(SUM('Entry capacity'!$D$12:$D$40)-IFERROR(VLOOKUP($A457,'Entry capacity'!$A$12:$E$40,4,FALSE),0))</f>
        <v>842.79855224852429</v>
      </c>
      <c r="E457" s="51" cm="1">
        <f t="array" ref="E457">SUMPRODUCT('Distance Matrix_ex'!$B170:$AD170,TRANSPOSE('Entry capacity'!E$12:E$40))/(SUM('Entry capacity'!$E$12:$E$40)-IFERROR(VLOOKUP($A457,'Entry capacity'!$A$12:$E$40,5,FALSE),0))</f>
        <v>843.92455725687387</v>
      </c>
    </row>
    <row r="458" spans="1:5" ht="15" customHeight="1" x14ac:dyDescent="0.25">
      <c r="A458" s="41" t="str">
        <f t="shared" ref="A458:B458" si="158">A171</f>
        <v>F07.01</v>
      </c>
      <c r="B458" s="4" t="str">
        <f t="shared" si="158"/>
        <v>Salida Nacional / National exit</v>
      </c>
      <c r="C458" s="46" cm="1">
        <f t="array" ref="C458">SUMPRODUCT('Distance Matrix_ex'!$B171:$AD171,TRANSPOSE('Entry capacity'!C$12:C$40))/(SUM('Entry capacity'!$C$12:$C$40)-IFERROR(VLOOKUP($A458,'Entry capacity'!$A$12:$E$40,3,FALSE),0))</f>
        <v>829.11259019936551</v>
      </c>
      <c r="D458" s="46" cm="1">
        <f t="array" ref="D458">SUMPRODUCT('Distance Matrix_ex'!$B171:$AD171,TRANSPOSE('Entry capacity'!D$12:D$40))/(SUM('Entry capacity'!$D$12:$D$40)-IFERROR(VLOOKUP($A458,'Entry capacity'!$A$12:$E$40,4,FALSE),0))</f>
        <v>834.85603818960794</v>
      </c>
      <c r="E458" s="51" cm="1">
        <f t="array" ref="E458">SUMPRODUCT('Distance Matrix_ex'!$B171:$AD171,TRANSPOSE('Entry capacity'!E$12:E$40))/(SUM('Entry capacity'!$E$12:$E$40)-IFERROR(VLOOKUP($A458,'Entry capacity'!$A$12:$E$40,5,FALSE),0))</f>
        <v>835.95393574890386</v>
      </c>
    </row>
    <row r="459" spans="1:5" ht="15" customHeight="1" x14ac:dyDescent="0.25">
      <c r="A459" s="41" t="str">
        <f t="shared" ref="A459:B459" si="159">A172</f>
        <v>F07.04</v>
      </c>
      <c r="B459" s="4" t="str">
        <f t="shared" si="159"/>
        <v>Salida Nacional / National exit</v>
      </c>
      <c r="C459" s="46" cm="1">
        <f t="array" ref="C459">SUMPRODUCT('Distance Matrix_ex'!$B172:$AD172,TRANSPOSE('Entry capacity'!C$12:C$40))/(SUM('Entry capacity'!$C$12:$C$40)-IFERROR(VLOOKUP($A459,'Entry capacity'!$A$12:$E$40,3,FALSE),0))</f>
        <v>773.27396081858251</v>
      </c>
      <c r="D459" s="46" cm="1">
        <f t="array" ref="D459">SUMPRODUCT('Distance Matrix_ex'!$B172:$AD172,TRANSPOSE('Entry capacity'!D$12:D$40))/(SUM('Entry capacity'!$D$12:$D$40)-IFERROR(VLOOKUP($A459,'Entry capacity'!$A$12:$E$40,4,FALSE),0))</f>
        <v>777.82616095493267</v>
      </c>
      <c r="E459" s="51" cm="1">
        <f t="array" ref="E459">SUMPRODUCT('Distance Matrix_ex'!$B172:$AD172,TRANSPOSE('Entry capacity'!E$12:E$40))/(SUM('Entry capacity'!$E$12:$E$40)-IFERROR(VLOOKUP($A459,'Entry capacity'!$A$12:$E$40,5,FALSE),0))</f>
        <v>778.75849746885433</v>
      </c>
    </row>
    <row r="460" spans="1:5" ht="15" customHeight="1" x14ac:dyDescent="0.25">
      <c r="A460" s="41" t="str">
        <f t="shared" ref="A460:B460" si="160">A173</f>
        <v>F09</v>
      </c>
      <c r="B460" s="4" t="str">
        <f t="shared" si="160"/>
        <v>Salida Nacional / National exit</v>
      </c>
      <c r="C460" s="46" cm="1">
        <f t="array" ref="C460">SUMPRODUCT('Distance Matrix_ex'!$B173:$AD173,TRANSPOSE('Entry capacity'!C$12:C$40))/(SUM('Entry capacity'!$C$12:$C$40)-IFERROR(VLOOKUP($A460,'Entry capacity'!$A$12:$E$40,3,FALSE),0))</f>
        <v>809.4171931903561</v>
      </c>
      <c r="D460" s="46" cm="1">
        <f t="array" ref="D460">SUMPRODUCT('Distance Matrix_ex'!$B173:$AD173,TRANSPOSE('Entry capacity'!D$12:D$40))/(SUM('Entry capacity'!$D$12:$D$40)-IFERROR(VLOOKUP($A460,'Entry capacity'!$A$12:$E$40,4,FALSE),0))</f>
        <v>814.77757440381879</v>
      </c>
      <c r="E460" s="51" cm="1">
        <f t="array" ref="E460">SUMPRODUCT('Distance Matrix_ex'!$B173:$AD173,TRANSPOSE('Entry capacity'!E$12:E$40))/(SUM('Entry capacity'!$E$12:$E$40)-IFERROR(VLOOKUP($A460,'Entry capacity'!$A$12:$E$40,5,FALSE),0))</f>
        <v>815.82223288628882</v>
      </c>
    </row>
    <row r="461" spans="1:5" ht="15" customHeight="1" x14ac:dyDescent="0.25">
      <c r="A461" s="41" t="str">
        <f t="shared" ref="A461:B461" si="161">A174</f>
        <v>F11</v>
      </c>
      <c r="B461" s="4" t="str">
        <f t="shared" si="161"/>
        <v>Salida Nacional / National exit</v>
      </c>
      <c r="C461" s="46" cm="1">
        <f t="array" ref="C461">SUMPRODUCT('Distance Matrix_ex'!$B174:$AD174,TRANSPOSE('Entry capacity'!C$12:C$40))/(SUM('Entry capacity'!$C$12:$C$40)-IFERROR(VLOOKUP($A461,'Entry capacity'!$A$12:$E$40,3,FALSE),0))</f>
        <v>772.69932775126563</v>
      </c>
      <c r="D461" s="46" cm="1">
        <f t="array" ref="D461">SUMPRODUCT('Distance Matrix_ex'!$B174:$AD174,TRANSPOSE('Entry capacity'!D$12:D$40))/(SUM('Entry capacity'!$D$12:$D$40)-IFERROR(VLOOKUP($A461,'Entry capacity'!$A$12:$E$40,4,FALSE),0))</f>
        <v>777.27637887785352</v>
      </c>
      <c r="E461" s="51" cm="1">
        <f t="array" ref="E461">SUMPRODUCT('Distance Matrix_ex'!$B174:$AD174,TRANSPOSE('Entry capacity'!E$12:E$40))/(SUM('Entry capacity'!$E$12:$E$40)-IFERROR(VLOOKUP($A461,'Entry capacity'!$A$12:$E$40,5,FALSE),0))</f>
        <v>778.21216921199289</v>
      </c>
    </row>
    <row r="462" spans="1:5" ht="15" customHeight="1" x14ac:dyDescent="0.25">
      <c r="A462" s="41" t="str">
        <f t="shared" ref="A462:B462" si="162">A175</f>
        <v>F13</v>
      </c>
      <c r="B462" s="4" t="str">
        <f t="shared" si="162"/>
        <v>Salida Nacional / National exit</v>
      </c>
      <c r="C462" s="46" cm="1">
        <f t="array" ref="C462">SUMPRODUCT('Distance Matrix_ex'!$B175:$AD175,TRANSPOSE('Entry capacity'!C$12:C$40))/(SUM('Entry capacity'!$C$12:$C$40)-IFERROR(VLOOKUP($A462,'Entry capacity'!$A$12:$E$40,3,FALSE),0))</f>
        <v>741.12457289555061</v>
      </c>
      <c r="D462" s="46" cm="1">
        <f t="array" ref="D462">SUMPRODUCT('Distance Matrix_ex'!$B175:$AD175,TRANSPOSE('Entry capacity'!D$12:D$40))/(SUM('Entry capacity'!$D$12:$D$40)-IFERROR(VLOOKUP($A462,'Entry capacity'!$A$12:$E$40,4,FALSE),0))</f>
        <v>745.02801581620361</v>
      </c>
      <c r="E462" s="51" cm="1">
        <f t="array" ref="E462">SUMPRODUCT('Distance Matrix_ex'!$B175:$AD175,TRANSPOSE('Entry capacity'!E$12:E$40))/(SUM('Entry capacity'!$E$12:$E$40)-IFERROR(VLOOKUP($A462,'Entry capacity'!$A$12:$E$40,5,FALSE),0))</f>
        <v>745.87018727969178</v>
      </c>
    </row>
    <row r="463" spans="1:5" ht="15" customHeight="1" x14ac:dyDescent="0.25">
      <c r="A463" s="41" t="str">
        <f t="shared" ref="A463:B463" si="163">A176</f>
        <v>F14</v>
      </c>
      <c r="B463" s="4" t="str">
        <f t="shared" si="163"/>
        <v>Salida Nacional / National exit</v>
      </c>
      <c r="C463" s="46" cm="1">
        <f t="array" ref="C463">SUMPRODUCT('Distance Matrix_ex'!$B176:$AD176,TRANSPOSE('Entry capacity'!C$12:C$40))/(SUM('Entry capacity'!$C$12:$C$40)-IFERROR(VLOOKUP($A463,'Entry capacity'!$A$12:$E$40,3,FALSE),0))</f>
        <v>722.25075446651965</v>
      </c>
      <c r="D463" s="46" cm="1">
        <f t="array" ref="D463">SUMPRODUCT('Distance Matrix_ex'!$B176:$AD176,TRANSPOSE('Entry capacity'!D$12:D$40))/(SUM('Entry capacity'!$D$12:$D$40)-IFERROR(VLOOKUP($A463,'Entry capacity'!$A$12:$E$40,4,FALSE),0))</f>
        <v>725.75152656241346</v>
      </c>
      <c r="E463" s="51" cm="1">
        <f t="array" ref="E463">SUMPRODUCT('Distance Matrix_ex'!$B176:$AD176,TRANSPOSE('Entry capacity'!E$12:E$40))/(SUM('Entry capacity'!$E$12:$E$40)-IFERROR(VLOOKUP($A463,'Entry capacity'!$A$12:$E$40,5,FALSE),0))</f>
        <v>726.53773435514177</v>
      </c>
    </row>
    <row r="464" spans="1:5" ht="15" customHeight="1" x14ac:dyDescent="0.25">
      <c r="A464" s="41" t="str">
        <f t="shared" ref="A464:B464" si="164">A177</f>
        <v>F19</v>
      </c>
      <c r="B464" s="4" t="str">
        <f t="shared" si="164"/>
        <v>Salida Nacional / National exit</v>
      </c>
      <c r="C464" s="46" cm="1">
        <f t="array" ref="C464">SUMPRODUCT('Distance Matrix_ex'!$B177:$AD177,TRANSPOSE('Entry capacity'!C$12:C$40))/(SUM('Entry capacity'!$C$12:$C$40)-IFERROR(VLOOKUP($A464,'Entry capacity'!$A$12:$E$40,3,FALSE),0))</f>
        <v>730.90362027632625</v>
      </c>
      <c r="D464" s="46" cm="1">
        <f t="array" ref="D464">SUMPRODUCT('Distance Matrix_ex'!$B177:$AD177,TRANSPOSE('Entry capacity'!D$12:D$40))/(SUM('Entry capacity'!$D$12:$D$40)-IFERROR(VLOOKUP($A464,'Entry capacity'!$A$12:$E$40,4,FALSE),0))</f>
        <v>729.99265981498172</v>
      </c>
      <c r="E464" s="51" cm="1">
        <f t="array" ref="E464">SUMPRODUCT('Distance Matrix_ex'!$B177:$AD177,TRANSPOSE('Entry capacity'!E$12:E$40))/(SUM('Entry capacity'!$E$12:$E$40)-IFERROR(VLOOKUP($A464,'Entry capacity'!$A$12:$E$40,5,FALSE),0))</f>
        <v>730.76783784722068</v>
      </c>
    </row>
    <row r="465" spans="1:5" ht="15" customHeight="1" x14ac:dyDescent="0.25">
      <c r="A465" s="41" t="str">
        <f t="shared" ref="A465:B465" si="165">A178</f>
        <v>F21</v>
      </c>
      <c r="B465" s="4" t="str">
        <f t="shared" si="165"/>
        <v>Salida Nacional / National exit</v>
      </c>
      <c r="C465" s="46" cm="1">
        <f t="array" ref="C465">SUMPRODUCT('Distance Matrix_ex'!$B178:$AD178,TRANSPOSE('Entry capacity'!C$12:C$40))/(SUM('Entry capacity'!$C$12:$C$40)-IFERROR(VLOOKUP($A465,'Entry capacity'!$A$12:$E$40,3,FALSE),0))</f>
        <v>702.27871190479198</v>
      </c>
      <c r="D465" s="46" cm="1">
        <f t="array" ref="D465">SUMPRODUCT('Distance Matrix_ex'!$B178:$AD178,TRANSPOSE('Entry capacity'!D$12:D$40))/(SUM('Entry capacity'!$D$12:$D$40)-IFERROR(VLOOKUP($A465,'Entry capacity'!$A$12:$E$40,4,FALSE),0))</f>
        <v>700.75707455105965</v>
      </c>
      <c r="E465" s="51" cm="1">
        <f t="array" ref="E465">SUMPRODUCT('Distance Matrix_ex'!$B178:$AD178,TRANSPOSE('Entry capacity'!E$12:E$40))/(SUM('Entry capacity'!$E$12:$E$40)-IFERROR(VLOOKUP($A465,'Entry capacity'!$A$12:$E$40,5,FALSE),0))</f>
        <v>701.44737998154812</v>
      </c>
    </row>
    <row r="466" spans="1:5" ht="15" customHeight="1" x14ac:dyDescent="0.25">
      <c r="A466" s="41" t="str">
        <f t="shared" ref="A466:B466" si="166">A179</f>
        <v>F23</v>
      </c>
      <c r="B466" s="4" t="str">
        <f t="shared" si="166"/>
        <v>Salida Nacional / National exit</v>
      </c>
      <c r="C466" s="46" cm="1">
        <f t="array" ref="C466">SUMPRODUCT('Distance Matrix_ex'!$B179:$AD179,TRANSPOSE('Entry capacity'!C$12:C$40))/(SUM('Entry capacity'!$C$12:$C$40)-IFERROR(VLOOKUP($A466,'Entry capacity'!$A$12:$E$40,3,FALSE),0))</f>
        <v>690.36235188277726</v>
      </c>
      <c r="D466" s="46" cm="1">
        <f t="array" ref="D466">SUMPRODUCT('Distance Matrix_ex'!$B179:$AD179,TRANSPOSE('Entry capacity'!D$12:D$40))/(SUM('Entry capacity'!$D$12:$D$40)-IFERROR(VLOOKUP($A466,'Entry capacity'!$A$12:$E$40,4,FALSE),0))</f>
        <v>688.5864937779296</v>
      </c>
      <c r="E466" s="51" cm="1">
        <f t="array" ref="E466">SUMPRODUCT('Distance Matrix_ex'!$B179:$AD179,TRANSPOSE('Entry capacity'!E$12:E$40))/(SUM('Entry capacity'!$E$12:$E$40)-IFERROR(VLOOKUP($A466,'Entry capacity'!$A$12:$E$40,5,FALSE),0))</f>
        <v>689.2414673056802</v>
      </c>
    </row>
    <row r="467" spans="1:5" ht="15" customHeight="1" x14ac:dyDescent="0.25">
      <c r="A467" s="41" t="str">
        <f t="shared" ref="A467:B467" si="167">A180</f>
        <v>F25</v>
      </c>
      <c r="B467" s="4" t="str">
        <f t="shared" si="167"/>
        <v>Salida Nacional / National exit</v>
      </c>
      <c r="C467" s="46" cm="1">
        <f t="array" ref="C467">SUMPRODUCT('Distance Matrix_ex'!$B180:$AD180,TRANSPOSE('Entry capacity'!C$12:C$40))/(SUM('Entry capacity'!$C$12:$C$40)-IFERROR(VLOOKUP($A467,'Entry capacity'!$A$12:$E$40,3,FALSE),0))</f>
        <v>640.7233490223831</v>
      </c>
      <c r="D467" s="46" cm="1">
        <f t="array" ref="D467">SUMPRODUCT('Distance Matrix_ex'!$B180:$AD180,TRANSPOSE('Entry capacity'!D$12:D$40))/(SUM('Entry capacity'!$D$12:$D$40)-IFERROR(VLOOKUP($A467,'Entry capacity'!$A$12:$E$40,4,FALSE),0))</f>
        <v>637.88850440080773</v>
      </c>
      <c r="E467" s="51" cm="1">
        <f t="array" ref="E467">SUMPRODUCT('Distance Matrix_ex'!$B180:$AD180,TRANSPOSE('Entry capacity'!E$12:E$40))/(SUM('Entry capacity'!$E$12:$E$40)-IFERROR(VLOOKUP($A467,'Entry capacity'!$A$12:$E$40,5,FALSE),0))</f>
        <v>638.3962987213315</v>
      </c>
    </row>
    <row r="468" spans="1:5" ht="15" customHeight="1" x14ac:dyDescent="0.25">
      <c r="A468" s="41" t="str">
        <f t="shared" ref="A468:B468" si="168">A181</f>
        <v>F26</v>
      </c>
      <c r="B468" s="4" t="str">
        <f t="shared" si="168"/>
        <v>Salida Nacional / National exit</v>
      </c>
      <c r="C468" s="46" cm="1">
        <f t="array" ref="C468">SUMPRODUCT('Distance Matrix_ex'!$B181:$AD181,TRANSPOSE('Entry capacity'!C$12:C$40))/(SUM('Entry capacity'!$C$12:$C$40)-IFERROR(VLOOKUP($A468,'Entry capacity'!$A$12:$E$40,3,FALSE),0))</f>
        <v>624.56067973755194</v>
      </c>
      <c r="D468" s="46" cm="1">
        <f t="array" ref="D468">SUMPRODUCT('Distance Matrix_ex'!$B181:$AD181,TRANSPOSE('Entry capacity'!D$12:D$40))/(SUM('Entry capacity'!$D$12:$D$40)-IFERROR(VLOOKUP($A468,'Entry capacity'!$A$12:$E$40,4,FALSE),0))</f>
        <v>621.38102462703341</v>
      </c>
      <c r="E468" s="51" cm="1">
        <f t="array" ref="E468">SUMPRODUCT('Distance Matrix_ex'!$B181:$AD181,TRANSPOSE('Entry capacity'!E$12:E$40))/(SUM('Entry capacity'!$E$12:$E$40)-IFERROR(VLOOKUP($A468,'Entry capacity'!$A$12:$E$40,5,FALSE),0))</f>
        <v>621.84089677517386</v>
      </c>
    </row>
    <row r="469" spans="1:5" ht="15" customHeight="1" x14ac:dyDescent="0.25">
      <c r="A469" s="41" t="str">
        <f t="shared" ref="A469:B469" si="169">A182</f>
        <v>F26.02</v>
      </c>
      <c r="B469" s="4" t="str">
        <f t="shared" si="169"/>
        <v>Salida Nacional / National exit</v>
      </c>
      <c r="C469" s="46" cm="1">
        <f t="array" ref="C469">SUMPRODUCT('Distance Matrix_ex'!$B182:$AD182,TRANSPOSE('Entry capacity'!C$12:C$40))/(SUM('Entry capacity'!$C$12:$C$40)-IFERROR(VLOOKUP($A469,'Entry capacity'!$A$12:$E$40,3,FALSE),0))</f>
        <v>621.62358042933192</v>
      </c>
      <c r="D469" s="46" cm="1">
        <f t="array" ref="D469">SUMPRODUCT('Distance Matrix_ex'!$B182:$AD182,TRANSPOSE('Entry capacity'!D$12:D$40))/(SUM('Entry capacity'!$D$12:$D$40)-IFERROR(VLOOKUP($A469,'Entry capacity'!$A$12:$E$40,4,FALSE),0))</f>
        <v>618.38126595044434</v>
      </c>
      <c r="E469" s="51" cm="1">
        <f t="array" ref="E469">SUMPRODUCT('Distance Matrix_ex'!$B182:$AD182,TRANSPOSE('Entry capacity'!E$12:E$40))/(SUM('Entry capacity'!$E$12:$E$40)-IFERROR(VLOOKUP($A469,'Entry capacity'!$A$12:$E$40,5,FALSE),0))</f>
        <v>618.83242962494876</v>
      </c>
    </row>
    <row r="470" spans="1:5" ht="15" customHeight="1" x14ac:dyDescent="0.25">
      <c r="A470" s="41" t="str">
        <f t="shared" ref="A470:B470" si="170">A183</f>
        <v>F26A</v>
      </c>
      <c r="B470" s="4" t="str">
        <f t="shared" si="170"/>
        <v>Salida Nacional / National exit</v>
      </c>
      <c r="C470" s="46" cm="1">
        <f t="array" ref="C470">SUMPRODUCT('Distance Matrix_ex'!$B183:$AD183,TRANSPOSE('Entry capacity'!C$12:C$40))/(SUM('Entry capacity'!$C$12:$C$40)-IFERROR(VLOOKUP($A470,'Entry capacity'!$A$12:$E$40,3,FALSE),0))</f>
        <v>616.12429875292526</v>
      </c>
      <c r="D470" s="46" cm="1">
        <f t="array" ref="D470">SUMPRODUCT('Distance Matrix_ex'!$B183:$AD183,TRANSPOSE('Entry capacity'!D$12:D$40))/(SUM('Entry capacity'!$D$12:$D$40)-IFERROR(VLOOKUP($A470,'Entry capacity'!$A$12:$E$40,4,FALSE),0))</f>
        <v>612.76466392488851</v>
      </c>
      <c r="E470" s="51" cm="1">
        <f t="array" ref="E470">SUMPRODUCT('Distance Matrix_ex'!$B183:$AD183,TRANSPOSE('Entry capacity'!E$12:E$40))/(SUM('Entry capacity'!$E$12:$E$40)-IFERROR(VLOOKUP($A470,'Entry capacity'!$A$12:$E$40,5,FALSE),0))</f>
        <v>613.199522277553</v>
      </c>
    </row>
    <row r="471" spans="1:5" ht="15" customHeight="1" x14ac:dyDescent="0.25">
      <c r="A471" s="41" t="str">
        <f t="shared" ref="A471:B471" si="171">A184</f>
        <v>F27</v>
      </c>
      <c r="B471" s="4" t="str">
        <f t="shared" si="171"/>
        <v>Salida Nacional / National exit</v>
      </c>
      <c r="C471" s="46" cm="1">
        <f t="array" ref="C471">SUMPRODUCT('Distance Matrix_ex'!$B184:$AD184,TRANSPOSE('Entry capacity'!C$12:C$40))/(SUM('Entry capacity'!$C$12:$C$40)-IFERROR(VLOOKUP($A471,'Entry capacity'!$A$12:$E$40,3,FALSE),0))</f>
        <v>606.96732740955451</v>
      </c>
      <c r="D471" s="46" cm="1">
        <f t="array" ref="D471">SUMPRODUCT('Distance Matrix_ex'!$B184:$AD184,TRANSPOSE('Entry capacity'!D$12:D$40))/(SUM('Entry capacity'!$D$12:$D$40)-IFERROR(VLOOKUP($A471,'Entry capacity'!$A$12:$E$40,4,FALSE),0))</f>
        <v>603.41233996305448</v>
      </c>
      <c r="E471" s="51" cm="1">
        <f t="array" ref="E471">SUMPRODUCT('Distance Matrix_ex'!$B184:$AD184,TRANSPOSE('Entry capacity'!E$12:E$40))/(SUM('Entry capacity'!$E$12:$E$40)-IFERROR(VLOOKUP($A471,'Entry capacity'!$A$12:$E$40,5,FALSE),0))</f>
        <v>603.82004797616219</v>
      </c>
    </row>
    <row r="472" spans="1:5" ht="15" customHeight="1" x14ac:dyDescent="0.25">
      <c r="A472" s="41" t="str">
        <f t="shared" ref="A472:B472" si="172">A185</f>
        <v>F28</v>
      </c>
      <c r="B472" s="4" t="str">
        <f t="shared" si="172"/>
        <v>Salida Nacional / National exit</v>
      </c>
      <c r="C472" s="46" cm="1">
        <f t="array" ref="C472">SUMPRODUCT('Distance Matrix_ex'!$B185:$AD185,TRANSPOSE('Entry capacity'!C$12:C$40))/(SUM('Entry capacity'!$C$12:$C$40)-IFERROR(VLOOKUP($A472,'Entry capacity'!$A$12:$E$40,3,FALSE),0))</f>
        <v>593.54530095636642</v>
      </c>
      <c r="D472" s="46" cm="1">
        <f t="array" ref="D472">SUMPRODUCT('Distance Matrix_ex'!$B185:$AD185,TRANSPOSE('Entry capacity'!D$12:D$40))/(SUM('Entry capacity'!$D$12:$D$40)-IFERROR(VLOOKUP($A472,'Entry capacity'!$A$12:$E$40,4,FALSE),0))</f>
        <v>589.70397123419525</v>
      </c>
      <c r="E472" s="51" cm="1">
        <f t="array" ref="E472">SUMPRODUCT('Distance Matrix_ex'!$B185:$AD185,TRANSPOSE('Entry capacity'!E$12:E$40))/(SUM('Entry capacity'!$E$12:$E$40)-IFERROR(VLOOKUP($A472,'Entry capacity'!$A$12:$E$40,5,FALSE),0))</f>
        <v>590.07188305682928</v>
      </c>
    </row>
    <row r="473" spans="1:5" ht="15" customHeight="1" x14ac:dyDescent="0.25">
      <c r="A473" s="41" t="str">
        <f t="shared" ref="A473:B473" si="173">A186</f>
        <v>G03</v>
      </c>
      <c r="B473" s="4" t="str">
        <f t="shared" si="173"/>
        <v>Salida Nacional / National exit</v>
      </c>
      <c r="C473" s="46" cm="1">
        <f t="array" ref="C473">SUMPRODUCT('Distance Matrix_ex'!$B186:$AD186,TRANSPOSE('Entry capacity'!C$12:C$40))/(SUM('Entry capacity'!$C$12:$C$40)-IFERROR(VLOOKUP($A473,'Entry capacity'!$A$12:$E$40,3,FALSE),0))</f>
        <v>639.65448697511056</v>
      </c>
      <c r="D473" s="46" cm="1">
        <f t="array" ref="D473">SUMPRODUCT('Distance Matrix_ex'!$B186:$AD186,TRANSPOSE('Entry capacity'!D$12:D$40))/(SUM('Entry capacity'!$D$12:$D$40)-IFERROR(VLOOKUP($A473,'Entry capacity'!$A$12:$E$40,4,FALSE),0))</f>
        <v>633.70778704795464</v>
      </c>
      <c r="E473" s="51" cm="1">
        <f t="array" ref="E473">SUMPRODUCT('Distance Matrix_ex'!$B186:$AD186,TRANSPOSE('Entry capacity'!E$12:E$40))/(SUM('Entry capacity'!$E$12:$E$40)-IFERROR(VLOOKUP($A473,'Entry capacity'!$A$12:$E$40,5,FALSE),0))</f>
        <v>634.4302748211785</v>
      </c>
    </row>
    <row r="474" spans="1:5" ht="15" customHeight="1" x14ac:dyDescent="0.25">
      <c r="A474" s="41" t="str">
        <f t="shared" ref="A474:B474" si="174">A187</f>
        <v>G04E.C.</v>
      </c>
      <c r="B474" s="4" t="str">
        <f t="shared" si="174"/>
        <v>Salida Nacional / National exit</v>
      </c>
      <c r="C474" s="46" cm="1">
        <f t="array" ref="C474">SUMPRODUCT('Distance Matrix_ex'!$B187:$AD187,TRANSPOSE('Entry capacity'!C$12:C$40))/(SUM('Entry capacity'!$C$12:$C$40)-IFERROR(VLOOKUP($A474,'Entry capacity'!$A$12:$E$40,3,FALSE),0))</f>
        <v>632.00147463150392</v>
      </c>
      <c r="D474" s="46" cm="1">
        <f t="array" ref="D474">SUMPRODUCT('Distance Matrix_ex'!$B187:$AD187,TRANSPOSE('Entry capacity'!D$12:D$40))/(SUM('Entry capacity'!$D$12:$D$40)-IFERROR(VLOOKUP($A474,'Entry capacity'!$A$12:$E$40,4,FALSE),0))</f>
        <v>626.11230569430268</v>
      </c>
      <c r="E474" s="51" cm="1">
        <f t="array" ref="E474">SUMPRODUCT('Distance Matrix_ex'!$B187:$AD187,TRANSPOSE('Entry capacity'!E$12:E$40))/(SUM('Entry capacity'!$E$12:$E$40)-IFERROR(VLOOKUP($A474,'Entry capacity'!$A$12:$E$40,5,FALSE),0))</f>
        <v>626.87484034499141</v>
      </c>
    </row>
    <row r="475" spans="1:5" ht="15" customHeight="1" x14ac:dyDescent="0.25">
      <c r="A475" s="41" t="str">
        <f t="shared" ref="A475:B475" si="175">A188</f>
        <v>G07</v>
      </c>
      <c r="B475" s="4" t="str">
        <f t="shared" si="175"/>
        <v>Salida Nacional / National exit</v>
      </c>
      <c r="C475" s="46" cm="1">
        <f t="array" ref="C475">SUMPRODUCT('Distance Matrix_ex'!$B188:$AD188,TRANSPOSE('Entry capacity'!C$12:C$40))/(SUM('Entry capacity'!$C$12:$C$40)-IFERROR(VLOOKUP($A475,'Entry capacity'!$A$12:$E$40,3,FALSE),0))</f>
        <v>598.64004815547105</v>
      </c>
      <c r="D475" s="46" cm="1">
        <f t="array" ref="D475">SUMPRODUCT('Distance Matrix_ex'!$B188:$AD188,TRANSPOSE('Entry capacity'!D$12:D$40))/(SUM('Entry capacity'!$D$12:$D$40)-IFERROR(VLOOKUP($A475,'Entry capacity'!$A$12:$E$40,4,FALSE),0))</f>
        <v>592.77286236610371</v>
      </c>
      <c r="E475" s="51" cm="1">
        <f t="array" ref="E475">SUMPRODUCT('Distance Matrix_ex'!$B188:$AD188,TRANSPOSE('Entry capacity'!E$12:E$40))/(SUM('Entry capacity'!$E$12:$E$40)-IFERROR(VLOOKUP($A475,'Entry capacity'!$A$12:$E$40,5,FALSE),0))</f>
        <v>593.70336238500431</v>
      </c>
    </row>
    <row r="476" spans="1:5" ht="15" customHeight="1" x14ac:dyDescent="0.25">
      <c r="A476" s="41" t="str">
        <f t="shared" ref="A476:B476" si="176">A189</f>
        <v>H1</v>
      </c>
      <c r="B476" s="4" t="str">
        <f t="shared" si="176"/>
        <v>Salida Nacional / National exit</v>
      </c>
      <c r="C476" s="46" cm="1">
        <f t="array" ref="C476">SUMPRODUCT('Distance Matrix_ex'!$B189:$AD189,TRANSPOSE('Entry capacity'!C$12:C$40))/(SUM('Entry capacity'!$C$12:$C$40)-IFERROR(VLOOKUP($A476,'Entry capacity'!$A$12:$E$40,3,FALSE),0))</f>
        <v>629.5122205979867</v>
      </c>
      <c r="D476" s="46" cm="1">
        <f t="array" ref="D476">SUMPRODUCT('Distance Matrix_ex'!$B189:$AD189,TRANSPOSE('Entry capacity'!D$12:D$40))/(SUM('Entry capacity'!$D$12:$D$40)-IFERROR(VLOOKUP($A476,'Entry capacity'!$A$12:$E$40,4,FALSE),0))</f>
        <v>637.03265672498594</v>
      </c>
      <c r="E476" s="51" cm="1">
        <f t="array" ref="E476">SUMPRODUCT('Distance Matrix_ex'!$B189:$AD189,TRANSPOSE('Entry capacity'!E$12:E$40))/(SUM('Entry capacity'!$E$12:$E$40)-IFERROR(VLOOKUP($A476,'Entry capacity'!$A$12:$E$40,5,FALSE),0))</f>
        <v>636.36649344411103</v>
      </c>
    </row>
    <row r="477" spans="1:5" ht="15" customHeight="1" x14ac:dyDescent="0.25">
      <c r="A477" s="41" t="str">
        <f t="shared" ref="A477:B477" si="177">A190</f>
        <v>H72.1</v>
      </c>
      <c r="B477" s="4" t="str">
        <f t="shared" si="177"/>
        <v>Salida Nacional / National exit</v>
      </c>
      <c r="C477" s="46" cm="1">
        <f t="array" ref="C477">SUMPRODUCT('Distance Matrix_ex'!$B190:$AD190,TRANSPOSE('Entry capacity'!C$12:C$40))/(SUM('Entry capacity'!$C$12:$C$40)-IFERROR(VLOOKUP($A477,'Entry capacity'!$A$12:$E$40,3,FALSE),0))</f>
        <v>900.91962736522328</v>
      </c>
      <c r="D477" s="46" cm="1">
        <f t="array" ref="D477">SUMPRODUCT('Distance Matrix_ex'!$B190:$AD190,TRANSPOSE('Entry capacity'!D$12:D$40))/(SUM('Entry capacity'!$D$12:$D$40)-IFERROR(VLOOKUP($A477,'Entry capacity'!$A$12:$E$40,4,FALSE),0))</f>
        <v>908.19806564760495</v>
      </c>
      <c r="E477" s="51" cm="1">
        <f t="array" ref="E477">SUMPRODUCT('Distance Matrix_ex'!$B190:$AD190,TRANSPOSE('Entry capacity'!E$12:E$40))/(SUM('Entry capacity'!$E$12:$E$40)-IFERROR(VLOOKUP($A477,'Entry capacity'!$A$12:$E$40,5,FALSE),0))</f>
        <v>909.51237530322294</v>
      </c>
    </row>
    <row r="478" spans="1:5" ht="15" customHeight="1" x14ac:dyDescent="0.25">
      <c r="A478" s="41" t="str">
        <f t="shared" ref="A478:B478" si="178">A191</f>
        <v>I001</v>
      </c>
      <c r="B478" s="4" t="str">
        <f t="shared" si="178"/>
        <v>Salida Nacional / National exit</v>
      </c>
      <c r="C478" s="46" cm="1">
        <f t="array" ref="C478">SUMPRODUCT('Distance Matrix_ex'!$B191:$AD191,TRANSPOSE('Entry capacity'!C$12:C$40))/(SUM('Entry capacity'!$C$12:$C$40)-IFERROR(VLOOKUP($A478,'Entry capacity'!$A$12:$E$40,3,FALSE),0))</f>
        <v>814.08873778346037</v>
      </c>
      <c r="D478" s="46" cm="1">
        <f t="array" ref="D478">SUMPRODUCT('Distance Matrix_ex'!$B191:$AD191,TRANSPOSE('Entry capacity'!D$12:D$40))/(SUM('Entry capacity'!$D$12:$D$40)-IFERROR(VLOOKUP($A478,'Entry capacity'!$A$12:$E$40,4,FALSE),0))</f>
        <v>799.24548239311662</v>
      </c>
      <c r="E478" s="51" cm="1">
        <f t="array" ref="E478">SUMPRODUCT('Distance Matrix_ex'!$B191:$AD191,TRANSPOSE('Entry capacity'!E$12:E$40))/(SUM('Entry capacity'!$E$12:$E$40)-IFERROR(VLOOKUP($A478,'Entry capacity'!$A$12:$E$40,5,FALSE),0))</f>
        <v>799.80447076016537</v>
      </c>
    </row>
    <row r="479" spans="1:5" ht="15" customHeight="1" x14ac:dyDescent="0.25">
      <c r="A479" s="41" t="str">
        <f t="shared" ref="A479:B479" si="179">A192</f>
        <v>I003</v>
      </c>
      <c r="B479" s="4" t="str">
        <f t="shared" si="179"/>
        <v>Salida Nacional / National exit</v>
      </c>
      <c r="C479" s="46" cm="1">
        <f t="array" ref="C479">SUMPRODUCT('Distance Matrix_ex'!$B192:$AD192,TRANSPOSE('Entry capacity'!C$12:C$40))/(SUM('Entry capacity'!$C$12:$C$40)-IFERROR(VLOOKUP($A479,'Entry capacity'!$A$12:$E$40,3,FALSE),0))</f>
        <v>844.35997612816232</v>
      </c>
      <c r="D479" s="46" cm="1">
        <f t="array" ref="D479">SUMPRODUCT('Distance Matrix_ex'!$B192:$AD192,TRANSPOSE('Entry capacity'!D$12:D$40))/(SUM('Entry capacity'!$D$12:$D$40)-IFERROR(VLOOKUP($A479,'Entry capacity'!$A$12:$E$40,4,FALSE),0))</f>
        <v>829.7240444264803</v>
      </c>
      <c r="E479" s="51" cm="1">
        <f t="array" ref="E479">SUMPRODUCT('Distance Matrix_ex'!$B192:$AD192,TRANSPOSE('Entry capacity'!E$12:E$40))/(SUM('Entry capacity'!$E$12:$E$40)-IFERROR(VLOOKUP($A479,'Entry capacity'!$A$12:$E$40,5,FALSE),0))</f>
        <v>830.30751126562382</v>
      </c>
    </row>
    <row r="480" spans="1:5" ht="15" customHeight="1" x14ac:dyDescent="0.25">
      <c r="A480" s="41" t="str">
        <f t="shared" ref="A480:B480" si="180">A193</f>
        <v>I005</v>
      </c>
      <c r="B480" s="4" t="str">
        <f t="shared" si="180"/>
        <v>Salida Nacional / National exit</v>
      </c>
      <c r="C480" s="46" cm="1">
        <f t="array" ref="C480">SUMPRODUCT('Distance Matrix_ex'!$B193:$AD193,TRANSPOSE('Entry capacity'!C$12:C$40))/(SUM('Entry capacity'!$C$12:$C$40)-IFERROR(VLOOKUP($A480,'Entry capacity'!$A$12:$E$40,3,FALSE),0))</f>
        <v>867.38347139604923</v>
      </c>
      <c r="D480" s="46" cm="1">
        <f t="array" ref="D480">SUMPRODUCT('Distance Matrix_ex'!$B193:$AD193,TRANSPOSE('Entry capacity'!D$12:D$40))/(SUM('Entry capacity'!$D$12:$D$40)-IFERROR(VLOOKUP($A480,'Entry capacity'!$A$12:$E$40,4,FALSE),0))</f>
        <v>852.90522455385201</v>
      </c>
      <c r="E480" s="51" cm="1">
        <f t="array" ref="E480">SUMPRODUCT('Distance Matrix_ex'!$B193:$AD193,TRANSPOSE('Entry capacity'!E$12:E$40))/(SUM('Entry capacity'!$E$12:$E$40)-IFERROR(VLOOKUP($A480,'Entry capacity'!$A$12:$E$40,5,FALSE),0))</f>
        <v>853.50730906499223</v>
      </c>
    </row>
    <row r="481" spans="1:5" ht="15" customHeight="1" x14ac:dyDescent="0.25">
      <c r="A481" s="41" t="str">
        <f t="shared" ref="A481:B481" si="181">A194</f>
        <v>I006</v>
      </c>
      <c r="B481" s="4" t="str">
        <f t="shared" si="181"/>
        <v>Salida Nacional / National exit</v>
      </c>
      <c r="C481" s="46" cm="1">
        <f t="array" ref="C481">SUMPRODUCT('Distance Matrix_ex'!$B194:$AD194,TRANSPOSE('Entry capacity'!C$12:C$40))/(SUM('Entry capacity'!$C$12:$C$40)-IFERROR(VLOOKUP($A481,'Entry capacity'!$A$12:$E$40,3,FALSE),0))</f>
        <v>884.66218316260336</v>
      </c>
      <c r="D481" s="46" cm="1">
        <f t="array" ref="D481">SUMPRODUCT('Distance Matrix_ex'!$B194:$AD194,TRANSPOSE('Entry capacity'!D$12:D$40))/(SUM('Entry capacity'!$D$12:$D$40)-IFERROR(VLOOKUP($A481,'Entry capacity'!$A$12:$E$40,4,FALSE),0))</f>
        <v>870.30227592111805</v>
      </c>
      <c r="E481" s="51" cm="1">
        <f t="array" ref="E481">SUMPRODUCT('Distance Matrix_ex'!$B194:$AD194,TRANSPOSE('Entry capacity'!E$12:E$40))/(SUM('Entry capacity'!$E$12:$E$40)-IFERROR(VLOOKUP($A481,'Entry capacity'!$A$12:$E$40,5,FALSE),0))</f>
        <v>870.91833265430614</v>
      </c>
    </row>
    <row r="482" spans="1:5" ht="15" customHeight="1" x14ac:dyDescent="0.25">
      <c r="A482" s="41" t="str">
        <f t="shared" ref="A482:B482" si="182">A195</f>
        <v>I007</v>
      </c>
      <c r="B482" s="4" t="str">
        <f t="shared" si="182"/>
        <v>Salida Nacional / National exit</v>
      </c>
      <c r="C482" s="46" cm="1">
        <f t="array" ref="C482">SUMPRODUCT('Distance Matrix_ex'!$B195:$AD195,TRANSPOSE('Entry capacity'!C$12:C$40))/(SUM('Entry capacity'!$C$12:$C$40)-IFERROR(VLOOKUP($A482,'Entry capacity'!$A$12:$E$40,3,FALSE),0))</f>
        <v>901.49462062781959</v>
      </c>
      <c r="D482" s="46" cm="1">
        <f t="array" ref="D482">SUMPRODUCT('Distance Matrix_ex'!$B195:$AD195,TRANSPOSE('Entry capacity'!D$12:D$40))/(SUM('Entry capacity'!$D$12:$D$40)-IFERROR(VLOOKUP($A482,'Entry capacity'!$A$12:$E$40,4,FALSE),0))</f>
        <v>887.24999651366102</v>
      </c>
      <c r="E482" s="51" cm="1">
        <f t="array" ref="E482">SUMPRODUCT('Distance Matrix_ex'!$B195:$AD195,TRANSPOSE('Entry capacity'!E$12:E$40))/(SUM('Entry capacity'!$E$12:$E$40)-IFERROR(VLOOKUP($A482,'Entry capacity'!$A$12:$E$40,5,FALSE),0))</f>
        <v>887.87966459456118</v>
      </c>
    </row>
    <row r="483" spans="1:5" ht="15" customHeight="1" x14ac:dyDescent="0.25">
      <c r="A483" s="41" t="str">
        <f t="shared" ref="A483:B483" si="183">A196</f>
        <v>I008X</v>
      </c>
      <c r="B483" s="4" t="str">
        <f t="shared" si="183"/>
        <v>Salida Nacional / National exit</v>
      </c>
      <c r="C483" s="46" cm="1">
        <f t="array" ref="C483">SUMPRODUCT('Distance Matrix_ex'!$B196:$AD196,TRANSPOSE('Entry capacity'!C$12:C$40))/(SUM('Entry capacity'!$C$12:$C$40)-IFERROR(VLOOKUP($A483,'Entry capacity'!$A$12:$E$40,3,FALSE),0))</f>
        <v>966.32949308238869</v>
      </c>
      <c r="D483" s="46" cm="1">
        <f t="array" ref="D483">SUMPRODUCT('Distance Matrix_ex'!$B196:$AD196,TRANSPOSE('Entry capacity'!D$12:D$40))/(SUM('Entry capacity'!$D$12:$D$40)-IFERROR(VLOOKUP($A483,'Entry capacity'!$A$12:$E$40,4,FALSE),0))</f>
        <v>952.52891439373025</v>
      </c>
      <c r="E483" s="51" cm="1">
        <f t="array" ref="E483">SUMPRODUCT('Distance Matrix_ex'!$B196:$AD196,TRANSPOSE('Entry capacity'!E$12:E$40))/(SUM('Entry capacity'!$E$12:$E$40)-IFERROR(VLOOKUP($A483,'Entry capacity'!$A$12:$E$40,5,FALSE),0))</f>
        <v>953.211010412929</v>
      </c>
    </row>
    <row r="484" spans="1:5" ht="15" customHeight="1" x14ac:dyDescent="0.25">
      <c r="A484" s="41" t="str">
        <f t="shared" ref="A484:B484" si="184">A197</f>
        <v>I012</v>
      </c>
      <c r="B484" s="4" t="str">
        <f t="shared" si="184"/>
        <v>Salida Nacional / National exit</v>
      </c>
      <c r="C484" s="46" cm="1">
        <f t="array" ref="C484">SUMPRODUCT('Distance Matrix_ex'!$B197:$AD197,TRANSPOSE('Entry capacity'!C$12:C$40))/(SUM('Entry capacity'!$C$12:$C$40)-IFERROR(VLOOKUP($A484,'Entry capacity'!$A$12:$E$40,3,FALSE),0))</f>
        <v>1019.5656698284005</v>
      </c>
      <c r="D484" s="46" cm="1">
        <f t="array" ref="D484">SUMPRODUCT('Distance Matrix_ex'!$B197:$AD197,TRANSPOSE('Entry capacity'!D$12:D$40))/(SUM('Entry capacity'!$D$12:$D$40)-IFERROR(VLOOKUP($A484,'Entry capacity'!$A$12:$E$40,4,FALSE),0))</f>
        <v>1006.1296986396906</v>
      </c>
      <c r="E484" s="51" cm="1">
        <f t="array" ref="E484">SUMPRODUCT('Distance Matrix_ex'!$B197:$AD197,TRANSPOSE('Entry capacity'!E$12:E$40))/(SUM('Entry capacity'!$E$12:$E$40)-IFERROR(VLOOKUP($A484,'Entry capacity'!$A$12:$E$40,5,FALSE),0))</f>
        <v>1006.8548434516763</v>
      </c>
    </row>
    <row r="485" spans="1:5" ht="15" customHeight="1" x14ac:dyDescent="0.25">
      <c r="A485" s="41" t="str">
        <f t="shared" ref="A485:B485" si="185">A198</f>
        <v>I014</v>
      </c>
      <c r="B485" s="4" t="str">
        <f t="shared" si="185"/>
        <v>Salida Nacional / National exit</v>
      </c>
      <c r="C485" s="46" cm="1">
        <f t="array" ref="C485">SUMPRODUCT('Distance Matrix_ex'!$B198:$AD198,TRANSPOSE('Entry capacity'!C$12:C$40))/(SUM('Entry capacity'!$C$12:$C$40)-IFERROR(VLOOKUP($A485,'Entry capacity'!$A$12:$E$40,3,FALSE),0))</f>
        <v>1049.119690247928</v>
      </c>
      <c r="D485" s="46" cm="1">
        <f t="array" ref="D485">SUMPRODUCT('Distance Matrix_ex'!$B198:$AD198,TRANSPOSE('Entry capacity'!D$12:D$40))/(SUM('Entry capacity'!$D$12:$D$40)-IFERROR(VLOOKUP($A485,'Entry capacity'!$A$12:$E$40,4,FALSE),0))</f>
        <v>1035.7605601080111</v>
      </c>
      <c r="E485" s="51" cm="1">
        <f t="array" ref="E485">SUMPRODUCT('Distance Matrix_ex'!$B198:$AD198,TRANSPOSE('Entry capacity'!E$12:E$40))/(SUM('Entry capacity'!$E$12:$E$40)-IFERROR(VLOOKUP($A485,'Entry capacity'!$A$12:$E$40,5,FALSE),0))</f>
        <v>1036.4918890205429</v>
      </c>
    </row>
    <row r="486" spans="1:5" ht="15" customHeight="1" x14ac:dyDescent="0.25">
      <c r="A486" s="41" t="str">
        <f t="shared" ref="A486:B486" si="186">A199</f>
        <v>I015ERM</v>
      </c>
      <c r="B486" s="4" t="str">
        <f t="shared" si="186"/>
        <v>Salida Nacional / National exit</v>
      </c>
      <c r="C486" s="46" cm="1">
        <f t="array" ref="C486">SUMPRODUCT('Distance Matrix_ex'!$B199:$AD199,TRANSPOSE('Entry capacity'!C$12:C$40))/(SUM('Entry capacity'!$C$12:$C$40)-IFERROR(VLOOKUP($A486,'Entry capacity'!$A$12:$E$40,3,FALSE),0))</f>
        <v>1065.3129992769632</v>
      </c>
      <c r="D486" s="46" cm="1">
        <f t="array" ref="D486">SUMPRODUCT('Distance Matrix_ex'!$B199:$AD199,TRANSPOSE('Entry capacity'!D$12:D$40))/(SUM('Entry capacity'!$D$12:$D$40)-IFERROR(VLOOKUP($A486,'Entry capacity'!$A$12:$E$40,4,FALSE),0))</f>
        <v>1051.9492727151239</v>
      </c>
      <c r="E486" s="51" cm="1">
        <f t="array" ref="E486">SUMPRODUCT('Distance Matrix_ex'!$B199:$AD199,TRANSPOSE('Entry capacity'!E$12:E$40))/(SUM('Entry capacity'!$E$12:$E$40)-IFERROR(VLOOKUP($A486,'Entry capacity'!$A$12:$E$40,5,FALSE),0))</f>
        <v>1052.6774020938799</v>
      </c>
    </row>
    <row r="487" spans="1:5" ht="15" customHeight="1" x14ac:dyDescent="0.25">
      <c r="A487" s="41" t="str">
        <f t="shared" ref="A487:B487" si="187">A200</f>
        <v>I016</v>
      </c>
      <c r="B487" s="4" t="str">
        <f t="shared" si="187"/>
        <v>Salida Nacional / National exit</v>
      </c>
      <c r="C487" s="46" cm="1">
        <f t="array" ref="C487">SUMPRODUCT('Distance Matrix_ex'!$B200:$AD200,TRANSPOSE('Entry capacity'!C$12:C$40))/(SUM('Entry capacity'!$C$12:$C$40)-IFERROR(VLOOKUP($A487,'Entry capacity'!$A$12:$E$40,3,FALSE),0))</f>
        <v>1077.9575787318101</v>
      </c>
      <c r="D487" s="46" cm="1">
        <f t="array" ref="D487">SUMPRODUCT('Distance Matrix_ex'!$B200:$AD200,TRANSPOSE('Entry capacity'!D$12:D$40))/(SUM('Entry capacity'!$D$12:$D$40)-IFERROR(VLOOKUP($A487,'Entry capacity'!$A$12:$E$40,4,FALSE),0))</f>
        <v>1064.5902630442333</v>
      </c>
      <c r="E487" s="51" cm="1">
        <f t="array" ref="E487">SUMPRODUCT('Distance Matrix_ex'!$B200:$AD200,TRANSPOSE('Entry capacity'!E$12:E$40))/(SUM('Entry capacity'!$E$12:$E$40)-IFERROR(VLOOKUP($A487,'Entry capacity'!$A$12:$E$40,5,FALSE),0))</f>
        <v>1065.315894060303</v>
      </c>
    </row>
    <row r="488" spans="1:5" ht="15" customHeight="1" x14ac:dyDescent="0.25">
      <c r="A488" s="41" t="str">
        <f t="shared" ref="A488:B488" si="188">A201</f>
        <v>I018</v>
      </c>
      <c r="B488" s="4" t="str">
        <f t="shared" si="188"/>
        <v>Salida Nacional / National exit</v>
      </c>
      <c r="C488" s="46" cm="1">
        <f t="array" ref="C488">SUMPRODUCT('Distance Matrix_ex'!$B201:$AD201,TRANSPOSE('Entry capacity'!C$12:C$40))/(SUM('Entry capacity'!$C$12:$C$40)-IFERROR(VLOOKUP($A488,'Entry capacity'!$A$12:$E$40,3,FALSE),0))</f>
        <v>1110.998431851044</v>
      </c>
      <c r="D488" s="46" cm="1">
        <f t="array" ref="D488">SUMPRODUCT('Distance Matrix_ex'!$B201:$AD201,TRANSPOSE('Entry capacity'!D$12:D$40))/(SUM('Entry capacity'!$D$12:$D$40)-IFERROR(VLOOKUP($A488,'Entry capacity'!$A$12:$E$40,4,FALSE),0))</f>
        <v>1097.6217376169734</v>
      </c>
      <c r="E488" s="51" cm="1">
        <f t="array" ref="E488">SUMPRODUCT('Distance Matrix_ex'!$B201:$AD201,TRANSPOSE('Entry capacity'!E$12:E$40))/(SUM('Entry capacity'!$E$12:$E$40)-IFERROR(VLOOKUP($A488,'Entry capacity'!$A$12:$E$40,5,FALSE),0))</f>
        <v>1098.3408402993132</v>
      </c>
    </row>
    <row r="489" spans="1:5" ht="15" customHeight="1" x14ac:dyDescent="0.25">
      <c r="A489" s="41" t="str">
        <f t="shared" ref="A489:B489" si="189">A202</f>
        <v>I019</v>
      </c>
      <c r="B489" s="4" t="str">
        <f t="shared" si="189"/>
        <v>Salida Nacional / National exit</v>
      </c>
      <c r="C489" s="46" cm="1">
        <f t="array" ref="C489">SUMPRODUCT('Distance Matrix_ex'!$B202:$AD202,TRANSPOSE('Entry capacity'!C$12:C$40))/(SUM('Entry capacity'!$C$12:$C$40)-IFERROR(VLOOKUP($A489,'Entry capacity'!$A$12:$E$40,3,FALSE),0))</f>
        <v>1127.8886003467428</v>
      </c>
      <c r="D489" s="46" cm="1">
        <f t="array" ref="D489">SUMPRODUCT('Distance Matrix_ex'!$B202:$AD202,TRANSPOSE('Entry capacity'!D$12:D$40))/(SUM('Entry capacity'!$D$12:$D$40)-IFERROR(VLOOKUP($A489,'Entry capacity'!$A$12:$E$40,4,FALSE),0))</f>
        <v>1114.507111889292</v>
      </c>
      <c r="E489" s="51" cm="1">
        <f t="array" ref="E489">SUMPRODUCT('Distance Matrix_ex'!$B202:$AD202,TRANSPOSE('Entry capacity'!E$12:E$40))/(SUM('Entry capacity'!$E$12:$E$40)-IFERROR(VLOOKUP($A489,'Entry capacity'!$A$12:$E$40,5,FALSE),0))</f>
        <v>1115.2228773497902</v>
      </c>
    </row>
    <row r="490" spans="1:5" ht="15" customHeight="1" x14ac:dyDescent="0.25">
      <c r="A490" s="41" t="str">
        <f t="shared" ref="A490:B490" si="190">A203</f>
        <v>I020</v>
      </c>
      <c r="B490" s="4" t="str">
        <f t="shared" si="190"/>
        <v>Salida Nacional / National exit</v>
      </c>
      <c r="C490" s="46" cm="1">
        <f t="array" ref="C490">SUMPRODUCT('Distance Matrix_ex'!$B203:$AD203,TRANSPOSE('Entry capacity'!C$12:C$40))/(SUM('Entry capacity'!$C$12:$C$40)-IFERROR(VLOOKUP($A490,'Entry capacity'!$A$12:$E$40,3,FALSE),0))</f>
        <v>1143.2928622414054</v>
      </c>
      <c r="D490" s="46" cm="1">
        <f t="array" ref="D490">SUMPRODUCT('Distance Matrix_ex'!$B203:$AD203,TRANSPOSE('Entry capacity'!D$12:D$40))/(SUM('Entry capacity'!$D$12:$D$40)-IFERROR(VLOOKUP($A490,'Entry capacity'!$A$12:$E$40,4,FALSE),0))</f>
        <v>1129.9070013306812</v>
      </c>
      <c r="E490" s="51" cm="1">
        <f t="array" ref="E490">SUMPRODUCT('Distance Matrix_ex'!$B203:$AD203,TRANSPOSE('Entry capacity'!E$12:E$40))/(SUM('Entry capacity'!$E$12:$E$40)-IFERROR(VLOOKUP($A490,'Entry capacity'!$A$12:$E$40,5,FALSE),0))</f>
        <v>1130.6197231602494</v>
      </c>
    </row>
    <row r="491" spans="1:5" ht="15" customHeight="1" x14ac:dyDescent="0.25">
      <c r="A491" s="41" t="str">
        <f t="shared" ref="A491:B491" si="191">A204</f>
        <v>I020A</v>
      </c>
      <c r="B491" s="4" t="str">
        <f t="shared" si="191"/>
        <v>Salida Nacional / National exit</v>
      </c>
      <c r="C491" s="46" cm="1">
        <f t="array" ref="C491">SUMPRODUCT('Distance Matrix_ex'!$B204:$AD204,TRANSPOSE('Entry capacity'!C$12:C$40))/(SUM('Entry capacity'!$C$12:$C$40)-IFERROR(VLOOKUP($A491,'Entry capacity'!$A$12:$E$40,3,FALSE),0))</f>
        <v>1156.2090483731588</v>
      </c>
      <c r="D491" s="46" cm="1">
        <f t="array" ref="D491">SUMPRODUCT('Distance Matrix_ex'!$B204:$AD204,TRANSPOSE('Entry capacity'!D$12:D$40))/(SUM('Entry capacity'!$D$12:$D$40)-IFERROR(VLOOKUP($A491,'Entry capacity'!$A$12:$E$40,4,FALSE),0))</f>
        <v>1142.8195212419616</v>
      </c>
      <c r="E491" s="51" cm="1">
        <f t="array" ref="E491">SUMPRODUCT('Distance Matrix_ex'!$B204:$AD204,TRANSPOSE('Entry capacity'!E$12:E$40))/(SUM('Entry capacity'!$E$12:$E$40)-IFERROR(VLOOKUP($A491,'Entry capacity'!$A$12:$E$40,5,FALSE),0))</f>
        <v>1143.5296910437935</v>
      </c>
    </row>
    <row r="492" spans="1:5" ht="15" customHeight="1" x14ac:dyDescent="0.25">
      <c r="A492" s="41" t="str">
        <f t="shared" ref="A492:B492" si="192">A205</f>
        <v>I022</v>
      </c>
      <c r="B492" s="4" t="str">
        <f t="shared" si="192"/>
        <v>Salida Nacional / National exit</v>
      </c>
      <c r="C492" s="46" cm="1">
        <f t="array" ref="C492">SUMPRODUCT('Distance Matrix_ex'!$B205:$AD205,TRANSPOSE('Entry capacity'!C$12:C$40))/(SUM('Entry capacity'!$C$12:$C$40)-IFERROR(VLOOKUP($A492,'Entry capacity'!$A$12:$E$40,3,FALSE),0))</f>
        <v>1179.7565542488162</v>
      </c>
      <c r="D492" s="46" cm="1">
        <f t="array" ref="D492">SUMPRODUCT('Distance Matrix_ex'!$B205:$AD205,TRANSPOSE('Entry capacity'!D$12:D$40))/(SUM('Entry capacity'!$D$12:$D$40)-IFERROR(VLOOKUP($A492,'Entry capacity'!$A$12:$E$40,4,FALSE),0))</f>
        <v>1166.360343229104</v>
      </c>
      <c r="E492" s="51" cm="1">
        <f t="array" ref="E492">SUMPRODUCT('Distance Matrix_ex'!$B205:$AD205,TRANSPOSE('Entry capacity'!E$12:E$40))/(SUM('Entry capacity'!$E$12:$E$40)-IFERROR(VLOOKUP($A492,'Entry capacity'!$A$12:$E$40,5,FALSE),0))</f>
        <v>1167.0658604277996</v>
      </c>
    </row>
    <row r="493" spans="1:5" ht="15" customHeight="1" x14ac:dyDescent="0.25">
      <c r="A493" s="41" t="str">
        <f t="shared" ref="A493:B493" si="193">A206</f>
        <v>I023</v>
      </c>
      <c r="B493" s="4" t="str">
        <f t="shared" si="193"/>
        <v>Salida Nacional / National exit</v>
      </c>
      <c r="C493" s="46" cm="1">
        <f t="array" ref="C493">SUMPRODUCT('Distance Matrix_ex'!$B206:$AD206,TRANSPOSE('Entry capacity'!C$12:C$40))/(SUM('Entry capacity'!$C$12:$C$40)-IFERROR(VLOOKUP($A493,'Entry capacity'!$A$12:$E$40,3,FALSE),0))</f>
        <v>1199.208152135493</v>
      </c>
      <c r="D493" s="46" cm="1">
        <f t="array" ref="D493">SUMPRODUCT('Distance Matrix_ex'!$B206:$AD206,TRANSPOSE('Entry capacity'!D$12:D$40))/(SUM('Entry capacity'!$D$12:$D$40)-IFERROR(VLOOKUP($A493,'Entry capacity'!$A$12:$E$40,4,FALSE),0))</f>
        <v>1185.8064198383947</v>
      </c>
      <c r="E493" s="51" cm="1">
        <f t="array" ref="E493">SUMPRODUCT('Distance Matrix_ex'!$B206:$AD206,TRANSPOSE('Entry capacity'!E$12:E$40))/(SUM('Entry capacity'!$E$12:$E$40)-IFERROR(VLOOKUP($A493,'Entry capacity'!$A$12:$E$40,5,FALSE),0))</f>
        <v>1186.5080937185739</v>
      </c>
    </row>
    <row r="494" spans="1:5" ht="15" customHeight="1" x14ac:dyDescent="0.25">
      <c r="A494" s="41" t="str">
        <f t="shared" ref="A494:B494" si="194">A207</f>
        <v>I024</v>
      </c>
      <c r="B494" s="4" t="str">
        <f t="shared" si="194"/>
        <v>Salida Nacional / National exit</v>
      </c>
      <c r="C494" s="46" cm="1">
        <f t="array" ref="C494">SUMPRODUCT('Distance Matrix_ex'!$B207:$AD207,TRANSPOSE('Entry capacity'!C$12:C$40))/(SUM('Entry capacity'!$C$12:$C$40)-IFERROR(VLOOKUP($A494,'Entry capacity'!$A$12:$E$40,3,FALSE),0))</f>
        <v>1217.7220131011698</v>
      </c>
      <c r="D494" s="46" cm="1">
        <f t="array" ref="D494">SUMPRODUCT('Distance Matrix_ex'!$B207:$AD207,TRANSPOSE('Entry capacity'!D$12:D$40))/(SUM('Entry capacity'!$D$12:$D$40)-IFERROR(VLOOKUP($A494,'Entry capacity'!$A$12:$E$40,4,FALSE),0))</f>
        <v>1204.3150257004813</v>
      </c>
      <c r="E494" s="51" cm="1">
        <f t="array" ref="E494">SUMPRODUCT('Distance Matrix_ex'!$B207:$AD207,TRANSPOSE('Entry capacity'!E$12:E$40))/(SUM('Entry capacity'!$E$12:$E$40)-IFERROR(VLOOKUP($A494,'Entry capacity'!$A$12:$E$40,5,FALSE),0))</f>
        <v>1205.0130415436668</v>
      </c>
    </row>
    <row r="495" spans="1:5" ht="15" customHeight="1" x14ac:dyDescent="0.25">
      <c r="A495" s="41" t="str">
        <f t="shared" ref="A495:B495" si="195">A208</f>
        <v>I025</v>
      </c>
      <c r="B495" s="4" t="str">
        <f t="shared" si="195"/>
        <v>Salida Nacional / National exit</v>
      </c>
      <c r="C495" s="46" cm="1">
        <f t="array" ref="C495">SUMPRODUCT('Distance Matrix_ex'!$B208:$AD208,TRANSPOSE('Entry capacity'!C$12:C$40))/(SUM('Entry capacity'!$C$12:$C$40)-IFERROR(VLOOKUP($A495,'Entry capacity'!$A$12:$E$40,3,FALSE),0))</f>
        <v>1228.3781144761783</v>
      </c>
      <c r="D495" s="46" cm="1">
        <f t="array" ref="D495">SUMPRODUCT('Distance Matrix_ex'!$B208:$AD208,TRANSPOSE('Entry capacity'!D$12:D$40))/(SUM('Entry capacity'!$D$12:$D$40)-IFERROR(VLOOKUP($A495,'Entry capacity'!$A$12:$E$40,4,FALSE),0))</f>
        <v>1214.9681023732571</v>
      </c>
      <c r="E495" s="51" cm="1">
        <f t="array" ref="E495">SUMPRODUCT('Distance Matrix_ex'!$B208:$AD208,TRANSPOSE('Entry capacity'!E$12:E$40))/(SUM('Entry capacity'!$E$12:$E$40)-IFERROR(VLOOKUP($A495,'Entry capacity'!$A$12:$E$40,5,FALSE),0))</f>
        <v>1215.6640127445958</v>
      </c>
    </row>
    <row r="496" spans="1:5" ht="15" customHeight="1" x14ac:dyDescent="0.25">
      <c r="A496" s="41" t="str">
        <f t="shared" ref="A496:B496" si="196">A209</f>
        <v>I15</v>
      </c>
      <c r="B496" s="4" t="str">
        <f t="shared" si="196"/>
        <v>Salida Nacional / National exit</v>
      </c>
      <c r="C496" s="46" cm="1">
        <f t="array" ref="C496">SUMPRODUCT('Distance Matrix_ex'!$B209:$AD209,TRANSPOSE('Entry capacity'!C$12:C$40))/(SUM('Entry capacity'!$C$12:$C$40)-IFERROR(VLOOKUP($A496,'Entry capacity'!$A$12:$E$40,3,FALSE),0))</f>
        <v>1065.3120080117194</v>
      </c>
      <c r="D496" s="46" cm="1">
        <f t="array" ref="D496">SUMPRODUCT('Distance Matrix_ex'!$B209:$AD209,TRANSPOSE('Entry capacity'!D$12:D$40))/(SUM('Entry capacity'!$D$12:$D$40)-IFERROR(VLOOKUP($A496,'Entry capacity'!$A$12:$E$40,4,FALSE),0))</f>
        <v>1051.9482817312478</v>
      </c>
      <c r="E496" s="51" cm="1">
        <f t="array" ref="E496">SUMPRODUCT('Distance Matrix_ex'!$B209:$AD209,TRANSPOSE('Entry capacity'!E$12:E$40))/(SUM('Entry capacity'!$E$12:$E$40)-IFERROR(VLOOKUP($A496,'Entry capacity'!$A$12:$E$40,5,FALSE),0))</f>
        <v>1052.6764113058609</v>
      </c>
    </row>
    <row r="497" spans="1:5" ht="15" customHeight="1" x14ac:dyDescent="0.25">
      <c r="A497" s="41" t="str">
        <f t="shared" ref="A497:B497" si="197">A210</f>
        <v>J01A</v>
      </c>
      <c r="B497" s="4" t="str">
        <f t="shared" si="197"/>
        <v>Salida Nacional / National exit</v>
      </c>
      <c r="C497" s="46" cm="1">
        <f t="array" ref="C497">SUMPRODUCT('Distance Matrix_ex'!$B210:$AD210,TRANSPOSE('Entry capacity'!C$12:C$40))/(SUM('Entry capacity'!$C$12:$C$40)-IFERROR(VLOOKUP($A497,'Entry capacity'!$A$12:$E$40,3,FALSE),0))</f>
        <v>607.19461963623655</v>
      </c>
      <c r="D497" s="46" cm="1">
        <f t="array" ref="D497">SUMPRODUCT('Distance Matrix_ex'!$B210:$AD210,TRANSPOSE('Entry capacity'!D$12:D$40))/(SUM('Entry capacity'!$D$12:$D$40)-IFERROR(VLOOKUP($A497,'Entry capacity'!$A$12:$E$40,4,FALSE),0))</f>
        <v>601.60363423750618</v>
      </c>
      <c r="E497" s="51" cm="1">
        <f t="array" ref="E497">SUMPRODUCT('Distance Matrix_ex'!$B210:$AD210,TRANSPOSE('Entry capacity'!E$12:E$40))/(SUM('Entry capacity'!$E$12:$E$40)-IFERROR(VLOOKUP($A497,'Entry capacity'!$A$12:$E$40,5,FALSE),0))</f>
        <v>602.05619745181889</v>
      </c>
    </row>
    <row r="498" spans="1:5" ht="15" customHeight="1" x14ac:dyDescent="0.25">
      <c r="A498" s="41" t="str">
        <f t="shared" ref="A498:B498" si="198">A211</f>
        <v>K02</v>
      </c>
      <c r="B498" s="4" t="str">
        <f t="shared" si="198"/>
        <v>Salida Nacional / National exit</v>
      </c>
      <c r="C498" s="46" cm="1">
        <f t="array" ref="C498">SUMPRODUCT('Distance Matrix_ex'!$B211:$AD211,TRANSPOSE('Entry capacity'!C$12:C$40))/(SUM('Entry capacity'!$C$12:$C$40)-IFERROR(VLOOKUP($A498,'Entry capacity'!$A$12:$E$40,3,FALSE),0))</f>
        <v>992.07275446651988</v>
      </c>
      <c r="D498" s="46" cm="1">
        <f t="array" ref="D498">SUMPRODUCT('Distance Matrix_ex'!$B211:$AD211,TRANSPOSE('Entry capacity'!D$12:D$40))/(SUM('Entry capacity'!$D$12:$D$40)-IFERROR(VLOOKUP($A498,'Entry capacity'!$A$12:$E$40,4,FALSE),0))</f>
        <v>995.57352656241369</v>
      </c>
      <c r="E498" s="51" cm="1">
        <f t="array" ref="E498">SUMPRODUCT('Distance Matrix_ex'!$B211:$AD211,TRANSPOSE('Entry capacity'!E$12:E$40))/(SUM('Entry capacity'!$E$12:$E$40)-IFERROR(VLOOKUP($A498,'Entry capacity'!$A$12:$E$40,5,FALSE),0))</f>
        <v>996.35973435514177</v>
      </c>
    </row>
    <row r="499" spans="1:5" ht="15" customHeight="1" x14ac:dyDescent="0.25">
      <c r="A499" s="41" t="str">
        <f t="shared" ref="A499:B499" si="199">A212</f>
        <v>K05</v>
      </c>
      <c r="B499" s="4" t="str">
        <f t="shared" si="199"/>
        <v>Salida Nacional / National exit</v>
      </c>
      <c r="C499" s="46" cm="1">
        <f t="array" ref="C499">SUMPRODUCT('Distance Matrix_ex'!$B212:$AD212,TRANSPOSE('Entry capacity'!C$12:C$40))/(SUM('Entry capacity'!$C$12:$C$40)-IFERROR(VLOOKUP($A499,'Entry capacity'!$A$12:$E$40,3,FALSE),0))</f>
        <v>972.6227544665195</v>
      </c>
      <c r="D499" s="46" cm="1">
        <f t="array" ref="D499">SUMPRODUCT('Distance Matrix_ex'!$B212:$AD212,TRANSPOSE('Entry capacity'!D$12:D$40))/(SUM('Entry capacity'!$D$12:$D$40)-IFERROR(VLOOKUP($A499,'Entry capacity'!$A$12:$E$40,4,FALSE),0))</f>
        <v>976.12352656241376</v>
      </c>
      <c r="E499" s="51" cm="1">
        <f t="array" ref="E499">SUMPRODUCT('Distance Matrix_ex'!$B212:$AD212,TRANSPOSE('Entry capacity'!E$12:E$40))/(SUM('Entry capacity'!$E$12:$E$40)-IFERROR(VLOOKUP($A499,'Entry capacity'!$A$12:$E$40,5,FALSE),0))</f>
        <v>976.90973435514172</v>
      </c>
    </row>
    <row r="500" spans="1:5" ht="15" customHeight="1" x14ac:dyDescent="0.25">
      <c r="A500" s="41" t="str">
        <f t="shared" ref="A500:B500" si="200">A213</f>
        <v>K07</v>
      </c>
      <c r="B500" s="4" t="str">
        <f t="shared" si="200"/>
        <v>Salida Nacional / National exit</v>
      </c>
      <c r="C500" s="46" cm="1">
        <f t="array" ref="C500">SUMPRODUCT('Distance Matrix_ex'!$B213:$AD213,TRANSPOSE('Entry capacity'!C$12:C$40))/(SUM('Entry capacity'!$C$12:$C$40)-IFERROR(VLOOKUP($A500,'Entry capacity'!$A$12:$E$40,3,FALSE),0))</f>
        <v>957.96275446651987</v>
      </c>
      <c r="D500" s="46" cm="1">
        <f t="array" ref="D500">SUMPRODUCT('Distance Matrix_ex'!$B213:$AD213,TRANSPOSE('Entry capacity'!D$12:D$40))/(SUM('Entry capacity'!$D$12:$D$40)-IFERROR(VLOOKUP($A500,'Entry capacity'!$A$12:$E$40,4,FALSE),0))</f>
        <v>961.46352656241334</v>
      </c>
      <c r="E500" s="51" cm="1">
        <f t="array" ref="E500">SUMPRODUCT('Distance Matrix_ex'!$B213:$AD213,TRANSPOSE('Entry capacity'!E$12:E$40))/(SUM('Entry capacity'!$E$12:$E$40)-IFERROR(VLOOKUP($A500,'Entry capacity'!$A$12:$E$40,5,FALSE),0))</f>
        <v>962.2497343551413</v>
      </c>
    </row>
    <row r="501" spans="1:5" ht="15" customHeight="1" x14ac:dyDescent="0.25">
      <c r="A501" s="41" t="str">
        <f t="shared" ref="A501:B501" si="201">A214</f>
        <v>K11.01</v>
      </c>
      <c r="B501" s="4" t="str">
        <f t="shared" si="201"/>
        <v>Salida Nacional / National exit</v>
      </c>
      <c r="C501" s="46" cm="1">
        <f t="array" ref="C501">SUMPRODUCT('Distance Matrix_ex'!$B214:$AD214,TRANSPOSE('Entry capacity'!C$12:C$40))/(SUM('Entry capacity'!$C$12:$C$40)-IFERROR(VLOOKUP($A501,'Entry capacity'!$A$12:$E$40,3,FALSE),0))</f>
        <v>928.06275446651932</v>
      </c>
      <c r="D501" s="46" cm="1">
        <f t="array" ref="D501">SUMPRODUCT('Distance Matrix_ex'!$B214:$AD214,TRANSPOSE('Entry capacity'!D$12:D$40))/(SUM('Entry capacity'!$D$12:$D$40)-IFERROR(VLOOKUP($A501,'Entry capacity'!$A$12:$E$40,4,FALSE),0))</f>
        <v>931.56352656241302</v>
      </c>
      <c r="E501" s="51" cm="1">
        <f t="array" ref="E501">SUMPRODUCT('Distance Matrix_ex'!$B214:$AD214,TRANSPOSE('Entry capacity'!E$12:E$40))/(SUM('Entry capacity'!$E$12:$E$40)-IFERROR(VLOOKUP($A501,'Entry capacity'!$A$12:$E$40,5,FALSE),0))</f>
        <v>932.34973435514109</v>
      </c>
    </row>
    <row r="502" spans="1:5" ht="15" customHeight="1" x14ac:dyDescent="0.25">
      <c r="A502" s="41" t="str">
        <f t="shared" ref="A502:B502" si="202">A215</f>
        <v>K19</v>
      </c>
      <c r="B502" s="4" t="str">
        <f t="shared" si="202"/>
        <v>Salida Nacional / National exit</v>
      </c>
      <c r="C502" s="46" cm="1">
        <f t="array" ref="C502">SUMPRODUCT('Distance Matrix_ex'!$B215:$AD215,TRANSPOSE('Entry capacity'!C$12:C$40))/(SUM('Entry capacity'!$C$12:$C$40)-IFERROR(VLOOKUP($A502,'Entry capacity'!$A$12:$E$40,3,FALSE),0))</f>
        <v>866.96275446651987</v>
      </c>
      <c r="D502" s="46" cm="1">
        <f t="array" ref="D502">SUMPRODUCT('Distance Matrix_ex'!$B215:$AD215,TRANSPOSE('Entry capacity'!D$12:D$40))/(SUM('Entry capacity'!$D$12:$D$40)-IFERROR(VLOOKUP($A502,'Entry capacity'!$A$12:$E$40,4,FALSE),0))</f>
        <v>870.46352656241345</v>
      </c>
      <c r="E502" s="51" cm="1">
        <f t="array" ref="E502">SUMPRODUCT('Distance Matrix_ex'!$B215:$AD215,TRANSPOSE('Entry capacity'!E$12:E$40))/(SUM('Entry capacity'!$E$12:$E$40)-IFERROR(VLOOKUP($A502,'Entry capacity'!$A$12:$E$40,5,FALSE),0))</f>
        <v>871.24973435514141</v>
      </c>
    </row>
    <row r="503" spans="1:5" ht="15" customHeight="1" x14ac:dyDescent="0.25">
      <c r="A503" s="41" t="str">
        <f t="shared" ref="A503:B503" si="203">A216</f>
        <v>K25</v>
      </c>
      <c r="B503" s="4" t="str">
        <f t="shared" si="203"/>
        <v>Salida Nacional / National exit</v>
      </c>
      <c r="C503" s="46" cm="1">
        <f t="array" ref="C503">SUMPRODUCT('Distance Matrix_ex'!$B216:$AD216,TRANSPOSE('Entry capacity'!C$12:C$40))/(SUM('Entry capacity'!$C$12:$C$40)-IFERROR(VLOOKUP($A503,'Entry capacity'!$A$12:$E$40,3,FALSE),0))</f>
        <v>824.06775446651966</v>
      </c>
      <c r="D503" s="46" cm="1">
        <f t="array" ref="D503">SUMPRODUCT('Distance Matrix_ex'!$B216:$AD216,TRANSPOSE('Entry capacity'!D$12:D$40))/(SUM('Entry capacity'!$D$12:$D$40)-IFERROR(VLOOKUP($A503,'Entry capacity'!$A$12:$E$40,4,FALSE),0))</f>
        <v>827.56852656241335</v>
      </c>
      <c r="E503" s="51" cm="1">
        <f t="array" ref="E503">SUMPRODUCT('Distance Matrix_ex'!$B216:$AD216,TRANSPOSE('Entry capacity'!E$12:E$40))/(SUM('Entry capacity'!$E$12:$E$40)-IFERROR(VLOOKUP($A503,'Entry capacity'!$A$12:$E$40,5,FALSE),0))</f>
        <v>828.35473435514166</v>
      </c>
    </row>
    <row r="504" spans="1:5" ht="15" customHeight="1" x14ac:dyDescent="0.25">
      <c r="A504" s="41" t="str">
        <f t="shared" ref="A504:B504" si="204">A217</f>
        <v>K29</v>
      </c>
      <c r="B504" s="4" t="str">
        <f t="shared" si="204"/>
        <v>Salida Nacional / National exit</v>
      </c>
      <c r="C504" s="46" cm="1">
        <f t="array" ref="C504">SUMPRODUCT('Distance Matrix_ex'!$B217:$AD217,TRANSPOSE('Entry capacity'!C$12:C$40))/(SUM('Entry capacity'!$C$12:$C$40)-IFERROR(VLOOKUP($A504,'Entry capacity'!$A$12:$E$40,3,FALSE),0))</f>
        <v>797.55775446651944</v>
      </c>
      <c r="D504" s="46" cm="1">
        <f t="array" ref="D504">SUMPRODUCT('Distance Matrix_ex'!$B217:$AD217,TRANSPOSE('Entry capacity'!D$12:D$40))/(SUM('Entry capacity'!$D$12:$D$40)-IFERROR(VLOOKUP($A504,'Entry capacity'!$A$12:$E$40,4,FALSE),0))</f>
        <v>801.05852656241336</v>
      </c>
      <c r="E504" s="51" cm="1">
        <f t="array" ref="E504">SUMPRODUCT('Distance Matrix_ex'!$B217:$AD217,TRANSPOSE('Entry capacity'!E$12:E$40))/(SUM('Entry capacity'!$E$12:$E$40)-IFERROR(VLOOKUP($A504,'Entry capacity'!$A$12:$E$40,5,FALSE),0))</f>
        <v>801.84473435514167</v>
      </c>
    </row>
    <row r="505" spans="1:5" ht="15" customHeight="1" x14ac:dyDescent="0.25">
      <c r="A505" s="41" t="str">
        <f t="shared" ref="A505:B505" si="205">A218</f>
        <v>K31</v>
      </c>
      <c r="B505" s="4" t="str">
        <f t="shared" si="205"/>
        <v>Salida Nacional / National exit</v>
      </c>
      <c r="C505" s="46" cm="1">
        <f t="array" ref="C505">SUMPRODUCT('Distance Matrix_ex'!$B218:$AD218,TRANSPOSE('Entry capacity'!C$12:C$40))/(SUM('Entry capacity'!$C$12:$C$40)-IFERROR(VLOOKUP($A505,'Entry capacity'!$A$12:$E$40,3,FALSE),0))</f>
        <v>783.8257544665197</v>
      </c>
      <c r="D505" s="46" cm="1">
        <f t="array" ref="D505">SUMPRODUCT('Distance Matrix_ex'!$B218:$AD218,TRANSPOSE('Entry capacity'!D$12:D$40))/(SUM('Entry capacity'!$D$12:$D$40)-IFERROR(VLOOKUP($A505,'Entry capacity'!$A$12:$E$40,4,FALSE),0))</f>
        <v>787.32652656241316</v>
      </c>
      <c r="E505" s="51" cm="1">
        <f t="array" ref="E505">SUMPRODUCT('Distance Matrix_ex'!$B218:$AD218,TRANSPOSE('Entry capacity'!E$12:E$40))/(SUM('Entry capacity'!$E$12:$E$40)-IFERROR(VLOOKUP($A505,'Entry capacity'!$A$12:$E$40,5,FALSE),0))</f>
        <v>788.1127343551417</v>
      </c>
    </row>
    <row r="506" spans="1:5" ht="15" customHeight="1" x14ac:dyDescent="0.25">
      <c r="A506" s="41" t="str">
        <f t="shared" ref="A506:B506" si="206">A219</f>
        <v>K37</v>
      </c>
      <c r="B506" s="4" t="str">
        <f t="shared" si="206"/>
        <v>Salida Nacional / National exit</v>
      </c>
      <c r="C506" s="46" cm="1">
        <f t="array" ref="C506">SUMPRODUCT('Distance Matrix_ex'!$B219:$AD219,TRANSPOSE('Entry capacity'!C$12:C$40))/(SUM('Entry capacity'!$C$12:$C$40)-IFERROR(VLOOKUP($A506,'Entry capacity'!$A$12:$E$40,3,FALSE),0))</f>
        <v>741.59875446651961</v>
      </c>
      <c r="D506" s="46" cm="1">
        <f t="array" ref="D506">SUMPRODUCT('Distance Matrix_ex'!$B219:$AD219,TRANSPOSE('Entry capacity'!D$12:D$40))/(SUM('Entry capacity'!$D$12:$D$40)-IFERROR(VLOOKUP($A506,'Entry capacity'!$A$12:$E$40,4,FALSE),0))</f>
        <v>745.0995265624133</v>
      </c>
      <c r="E506" s="51" cm="1">
        <f t="array" ref="E506">SUMPRODUCT('Distance Matrix_ex'!$B219:$AD219,TRANSPOSE('Entry capacity'!E$12:E$40))/(SUM('Entry capacity'!$E$12:$E$40)-IFERROR(VLOOKUP($A506,'Entry capacity'!$A$12:$E$40,5,FALSE),0))</f>
        <v>745.88573435514149</v>
      </c>
    </row>
    <row r="507" spans="1:5" ht="15" customHeight="1" x14ac:dyDescent="0.25">
      <c r="A507" s="41" t="str">
        <f t="shared" ref="A507:B507" si="207">A220</f>
        <v>K39</v>
      </c>
      <c r="B507" s="4" t="str">
        <f t="shared" si="207"/>
        <v>Salida Nacional / National exit</v>
      </c>
      <c r="C507" s="46" cm="1">
        <f t="array" ref="C507">SUMPRODUCT('Distance Matrix_ex'!$B220:$AD220,TRANSPOSE('Entry capacity'!C$12:C$40))/(SUM('Entry capacity'!$C$12:$C$40)-IFERROR(VLOOKUP($A507,'Entry capacity'!$A$12:$E$40,3,FALSE),0))</f>
        <v>702.49744943636733</v>
      </c>
      <c r="D507" s="46" cm="1">
        <f t="array" ref="D507">SUMPRODUCT('Distance Matrix_ex'!$B220:$AD220,TRANSPOSE('Entry capacity'!D$12:D$40))/(SUM('Entry capacity'!$D$12:$D$40)-IFERROR(VLOOKUP($A507,'Entry capacity'!$A$12:$E$40,4,FALSE),0))</f>
        <v>705.95707239696389</v>
      </c>
      <c r="E507" s="51" cm="1">
        <f t="array" ref="E507">SUMPRODUCT('Distance Matrix_ex'!$B220:$AD220,TRANSPOSE('Entry capacity'!E$12:E$40))/(SUM('Entry capacity'!$E$12:$E$40)-IFERROR(VLOOKUP($A507,'Entry capacity'!$A$12:$E$40,5,FALSE),0))</f>
        <v>706.56631155214905</v>
      </c>
    </row>
    <row r="508" spans="1:5" ht="15" customHeight="1" x14ac:dyDescent="0.25">
      <c r="A508" s="41" t="str">
        <f t="shared" ref="A508:B508" si="208">A221</f>
        <v>K41</v>
      </c>
      <c r="B508" s="4" t="str">
        <f t="shared" si="208"/>
        <v>Salida Nacional / National exit</v>
      </c>
      <c r="C508" s="46" cm="1">
        <f t="array" ref="C508">SUMPRODUCT('Distance Matrix_ex'!$B221:$AD221,TRANSPOSE('Entry capacity'!C$12:C$40))/(SUM('Entry capacity'!$C$12:$C$40)-IFERROR(VLOOKUP($A508,'Entry capacity'!$A$12:$E$40,3,FALSE),0))</f>
        <v>665.35442818727915</v>
      </c>
      <c r="D508" s="46" cm="1">
        <f t="array" ref="D508">SUMPRODUCT('Distance Matrix_ex'!$B221:$AD221,TRANSPOSE('Entry capacity'!D$12:D$40))/(SUM('Entry capacity'!$D$12:$D$40)-IFERROR(VLOOKUP($A508,'Entry capacity'!$A$12:$E$40,4,FALSE),0))</f>
        <v>668.02165088947561</v>
      </c>
      <c r="E508" s="51" cm="1">
        <f t="array" ref="E508">SUMPRODUCT('Distance Matrix_ex'!$B221:$AD221,TRANSPOSE('Entry capacity'!E$12:E$40))/(SUM('Entry capacity'!$E$12:$E$40)-IFERROR(VLOOKUP($A508,'Entry capacity'!$A$12:$E$40,5,FALSE),0))</f>
        <v>668.52076131308991</v>
      </c>
    </row>
    <row r="509" spans="1:5" ht="15" customHeight="1" x14ac:dyDescent="0.25">
      <c r="A509" s="41" t="str">
        <f t="shared" ref="A509:B509" si="209">A222</f>
        <v>K44</v>
      </c>
      <c r="B509" s="4" t="str">
        <f t="shared" si="209"/>
        <v>Salida Nacional / National exit</v>
      </c>
      <c r="C509" s="46" cm="1">
        <f t="array" ref="C509">SUMPRODUCT('Distance Matrix_ex'!$B222:$AD222,TRANSPOSE('Entry capacity'!C$12:C$40))/(SUM('Entry capacity'!$C$12:$C$40)-IFERROR(VLOOKUP($A509,'Entry capacity'!$A$12:$E$40,3,FALSE),0))</f>
        <v>615.04057483482507</v>
      </c>
      <c r="D509" s="46" cm="1">
        <f t="array" ref="D509">SUMPRODUCT('Distance Matrix_ex'!$B222:$AD222,TRANSPOSE('Entry capacity'!D$12:D$40))/(SUM('Entry capacity'!$D$12:$D$40)-IFERROR(VLOOKUP($A509,'Entry capacity'!$A$12:$E$40,4,FALSE),0))</f>
        <v>616.63441392263462</v>
      </c>
      <c r="E509" s="51" cm="1">
        <f t="array" ref="E509">SUMPRODUCT('Distance Matrix_ex'!$B222:$AD222,TRANSPOSE('Entry capacity'!E$12:E$40))/(SUM('Entry capacity'!$E$12:$E$40)-IFERROR(VLOOKUP($A509,'Entry capacity'!$A$12:$E$40,5,FALSE),0))</f>
        <v>616.98434421324407</v>
      </c>
    </row>
    <row r="510" spans="1:5" ht="15" customHeight="1" x14ac:dyDescent="0.25">
      <c r="A510" s="41" t="str">
        <f t="shared" ref="A510:B510" si="210">A223</f>
        <v>K45</v>
      </c>
      <c r="B510" s="4" t="str">
        <f t="shared" si="210"/>
        <v>Salida Nacional / National exit</v>
      </c>
      <c r="C510" s="46" cm="1">
        <f t="array" ref="C510">SUMPRODUCT('Distance Matrix_ex'!$B223:$AD223,TRANSPOSE('Entry capacity'!C$12:C$40))/(SUM('Entry capacity'!$C$12:$C$40)-IFERROR(VLOOKUP($A510,'Entry capacity'!$A$12:$E$40,3,FALSE),0))</f>
        <v>603.26818291778295</v>
      </c>
      <c r="D510" s="46" cm="1">
        <f t="array" ref="D510">SUMPRODUCT('Distance Matrix_ex'!$B223:$AD223,TRANSPOSE('Entry capacity'!D$12:D$40))/(SUM('Entry capacity'!$D$12:$D$40)-IFERROR(VLOOKUP($A510,'Entry capacity'!$A$12:$E$40,4,FALSE),0))</f>
        <v>604.61087263531113</v>
      </c>
      <c r="E510" s="51" cm="1">
        <f t="array" ref="E510">SUMPRODUCT('Distance Matrix_ex'!$B223:$AD223,TRANSPOSE('Entry capacity'!E$12:E$40))/(SUM('Entry capacity'!$E$12:$E$40)-IFERROR(VLOOKUP($A510,'Entry capacity'!$A$12:$E$40,5,FALSE),0))</f>
        <v>604.9258978873487</v>
      </c>
    </row>
    <row r="511" spans="1:5" ht="15" customHeight="1" x14ac:dyDescent="0.25">
      <c r="A511" s="41" t="str">
        <f t="shared" ref="A511:B511" si="211">A224</f>
        <v>K46</v>
      </c>
      <c r="B511" s="4" t="str">
        <f t="shared" si="211"/>
        <v>Salida Nacional / National exit</v>
      </c>
      <c r="C511" s="46" cm="1">
        <f t="array" ref="C511">SUMPRODUCT('Distance Matrix_ex'!$B224:$AD224,TRANSPOSE('Entry capacity'!C$12:C$40))/(SUM('Entry capacity'!$C$12:$C$40)-IFERROR(VLOOKUP($A511,'Entry capacity'!$A$12:$E$40,3,FALSE),0))</f>
        <v>580.848149903798</v>
      </c>
      <c r="D511" s="46" cm="1">
        <f t="array" ref="D511">SUMPRODUCT('Distance Matrix_ex'!$B224:$AD224,TRANSPOSE('Entry capacity'!D$12:D$40))/(SUM('Entry capacity'!$D$12:$D$40)-IFERROR(VLOOKUP($A511,'Entry capacity'!$A$12:$E$40,4,FALSE),0))</f>
        <v>581.71253604352933</v>
      </c>
      <c r="E511" s="51" cm="1">
        <f t="array" ref="E511">SUMPRODUCT('Distance Matrix_ex'!$B224:$AD224,TRANSPOSE('Entry capacity'!E$12:E$40))/(SUM('Entry capacity'!$E$12:$E$40)-IFERROR(VLOOKUP($A511,'Entry capacity'!$A$12:$E$40,5,FALSE),0))</f>
        <v>581.96108609471969</v>
      </c>
    </row>
    <row r="512" spans="1:5" ht="15" customHeight="1" x14ac:dyDescent="0.25">
      <c r="A512" s="41" t="str">
        <f t="shared" ref="A512:B512" si="212">A225</f>
        <v>K47</v>
      </c>
      <c r="B512" s="4" t="str">
        <f t="shared" si="212"/>
        <v>Salida Nacional / National exit</v>
      </c>
      <c r="C512" s="46" cm="1">
        <f t="array" ref="C512">SUMPRODUCT('Distance Matrix_ex'!$B225:$AD225,TRANSPOSE('Entry capacity'!C$12:C$40))/(SUM('Entry capacity'!$C$12:$C$40)-IFERROR(VLOOKUP($A512,'Entry capacity'!$A$12:$E$40,3,FALSE),0))</f>
        <v>567.80104039064292</v>
      </c>
      <c r="D512" s="46" cm="1">
        <f t="array" ref="D512">SUMPRODUCT('Distance Matrix_ex'!$B225:$AD225,TRANSPOSE('Entry capacity'!D$12:D$40))/(SUM('Entry capacity'!$D$12:$D$40)-IFERROR(VLOOKUP($A512,'Entry capacity'!$A$12:$E$40,4,FALSE),0))</f>
        <v>568.38708264229194</v>
      </c>
      <c r="E512" s="51" cm="1">
        <f t="array" ref="E512">SUMPRODUCT('Distance Matrix_ex'!$B225:$AD225,TRANSPOSE('Entry capacity'!E$12:E$40))/(SUM('Entry capacity'!$E$12:$E$40)-IFERROR(VLOOKUP($A512,'Entry capacity'!$A$12:$E$40,5,FALSE),0))</f>
        <v>568.59694812844077</v>
      </c>
    </row>
    <row r="513" spans="1:5" ht="15" customHeight="1" x14ac:dyDescent="0.25">
      <c r="A513" s="41" t="str">
        <f t="shared" ref="A513:B513" si="213">A226</f>
        <v>K48</v>
      </c>
      <c r="B513" s="4" t="str">
        <f t="shared" si="213"/>
        <v>Salida Nacional / National exit</v>
      </c>
      <c r="C513" s="46" cm="1">
        <f t="array" ref="C513">SUMPRODUCT('Distance Matrix_ex'!$B226:$AD226,TRANSPOSE('Entry capacity'!C$12:C$40))/(SUM('Entry capacity'!$C$12:$C$40)-IFERROR(VLOOKUP($A513,'Entry capacity'!$A$12:$E$40,3,FALSE),0))</f>
        <v>552.42869601540224</v>
      </c>
      <c r="D513" s="46" cm="1">
        <f t="array" ref="D513">SUMPRODUCT('Distance Matrix_ex'!$B226:$AD226,TRANSPOSE('Entry capacity'!D$12:D$40))/(SUM('Entry capacity'!$D$12:$D$40)-IFERROR(VLOOKUP($A513,'Entry capacity'!$A$12:$E$40,4,FALSE),0))</f>
        <v>552.68678837914433</v>
      </c>
      <c r="E513" s="51" cm="1">
        <f t="array" ref="E513">SUMPRODUCT('Distance Matrix_ex'!$B226:$AD226,TRANSPOSE('Entry capacity'!E$12:E$40))/(SUM('Entry capacity'!$E$12:$E$40)-IFERROR(VLOOKUP($A513,'Entry capacity'!$A$12:$E$40,5,FALSE),0))</f>
        <v>552.85107499932099</v>
      </c>
    </row>
    <row r="514" spans="1:5" ht="15" customHeight="1" x14ac:dyDescent="0.25">
      <c r="A514" s="41" t="str">
        <f t="shared" ref="A514:B514" si="214">A227</f>
        <v>K48.02</v>
      </c>
      <c r="B514" s="4" t="str">
        <f t="shared" si="214"/>
        <v>Salida Nacional / National exit</v>
      </c>
      <c r="C514" s="46" cm="1">
        <f t="array" ref="C514">SUMPRODUCT('Distance Matrix_ex'!$B227:$AD227,TRANSPOSE('Entry capacity'!C$12:C$40))/(SUM('Entry capacity'!$C$12:$C$40)-IFERROR(VLOOKUP($A514,'Entry capacity'!$A$12:$E$40,3,FALSE),0))</f>
        <v>551.18126201075722</v>
      </c>
      <c r="D514" s="46" cm="1">
        <f t="array" ref="D514">SUMPRODUCT('Distance Matrix_ex'!$B227:$AD227,TRANSPOSE('Entry capacity'!D$12:D$40))/(SUM('Entry capacity'!$D$12:$D$40)-IFERROR(VLOOKUP($A514,'Entry capacity'!$A$12:$E$40,4,FALSE),0))</f>
        <v>552.72052019417333</v>
      </c>
      <c r="E514" s="51" cm="1">
        <f t="array" ref="E514">SUMPRODUCT('Distance Matrix_ex'!$B227:$AD227,TRANSPOSE('Entry capacity'!E$12:E$40))/(SUM('Entry capacity'!$E$12:$E$40)-IFERROR(VLOOKUP($A514,'Entry capacity'!$A$12:$E$40,5,FALSE),0))</f>
        <v>552.7734074131904</v>
      </c>
    </row>
    <row r="515" spans="1:5" ht="15" customHeight="1" x14ac:dyDescent="0.25">
      <c r="A515" s="41" t="str">
        <f t="shared" ref="A515:B515" si="215">A228</f>
        <v>K48.03</v>
      </c>
      <c r="B515" s="4" t="str">
        <f t="shared" si="215"/>
        <v>Salida Nacional / National exit</v>
      </c>
      <c r="C515" s="46" cm="1">
        <f t="array" ref="C515">SUMPRODUCT('Distance Matrix_ex'!$B228:$AD228,TRANSPOSE('Entry capacity'!C$12:C$40))/(SUM('Entry capacity'!$C$12:$C$40)-IFERROR(VLOOKUP($A515,'Entry capacity'!$A$12:$E$40,3,FALSE),0))</f>
        <v>550.72336551195565</v>
      </c>
      <c r="D515" s="46" cm="1">
        <f t="array" ref="D515">SUMPRODUCT('Distance Matrix_ex'!$B228:$AD228,TRANSPOSE('Entry capacity'!D$12:D$40))/(SUM('Entry capacity'!$D$12:$D$40)-IFERROR(VLOOKUP($A515,'Entry capacity'!$A$12:$E$40,4,FALSE),0))</f>
        <v>552.73290215581824</v>
      </c>
      <c r="E515" s="51" cm="1">
        <f t="array" ref="E515">SUMPRODUCT('Distance Matrix_ex'!$B228:$AD228,TRANSPOSE('Entry capacity'!E$12:E$40))/(SUM('Entry capacity'!$E$12:$E$40)-IFERROR(VLOOKUP($A515,'Entry capacity'!$A$12:$E$40,5,FALSE),0))</f>
        <v>552.74489791639371</v>
      </c>
    </row>
    <row r="516" spans="1:5" ht="15" customHeight="1" x14ac:dyDescent="0.25">
      <c r="A516" s="41" t="str">
        <f t="shared" ref="A516:B516" si="216">A229</f>
        <v>K48.05</v>
      </c>
      <c r="B516" s="4" t="str">
        <f t="shared" si="216"/>
        <v>Salida Nacional / National exit</v>
      </c>
      <c r="C516" s="46" cm="1">
        <f t="array" ref="C516">SUMPRODUCT('Distance Matrix_ex'!$B229:$AD229,TRANSPOSE('Entry capacity'!C$12:C$40))/(SUM('Entry capacity'!$C$12:$C$40)-IFERROR(VLOOKUP($A516,'Entry capacity'!$A$12:$E$40,3,FALSE),0))</f>
        <v>549.3056864120108</v>
      </c>
      <c r="D516" s="46" cm="1">
        <f t="array" ref="D516">SUMPRODUCT('Distance Matrix_ex'!$B229:$AD229,TRANSPOSE('Entry capacity'!D$12:D$40))/(SUM('Entry capacity'!$D$12:$D$40)-IFERROR(VLOOKUP($A516,'Entry capacity'!$A$12:$E$40,4,FALSE),0))</f>
        <v>552.37286868931324</v>
      </c>
      <c r="E516" s="51" cm="1">
        <f t="array" ref="E516">SUMPRODUCT('Distance Matrix_ex'!$B229:$AD229,TRANSPOSE('Entry capacity'!E$12:E$40))/(SUM('Entry capacity'!$E$12:$E$40)-IFERROR(VLOOKUP($A516,'Entry capacity'!$A$12:$E$40,5,FALSE),0))</f>
        <v>552.3197808685677</v>
      </c>
    </row>
    <row r="517" spans="1:5" ht="15" customHeight="1" x14ac:dyDescent="0.25">
      <c r="A517" s="41" t="str">
        <f t="shared" ref="A517:B517" si="217">A230</f>
        <v>K48.07</v>
      </c>
      <c r="B517" s="4" t="str">
        <f t="shared" si="217"/>
        <v>Salida Nacional / National exit</v>
      </c>
      <c r="C517" s="46" cm="1">
        <f t="array" ref="C517">SUMPRODUCT('Distance Matrix_ex'!$B230:$AD230,TRANSPOSE('Entry capacity'!C$12:C$40))/(SUM('Entry capacity'!$C$12:$C$40)-IFERROR(VLOOKUP($A517,'Entry capacity'!$A$12:$E$40,3,FALSE),0))</f>
        <v>548.29942058348115</v>
      </c>
      <c r="D517" s="46" cm="1">
        <f t="array" ref="D517">SUMPRODUCT('Distance Matrix_ex'!$B230:$AD230,TRANSPOSE('Entry capacity'!D$12:D$40))/(SUM('Entry capacity'!$D$12:$D$40)-IFERROR(VLOOKUP($A517,'Entry capacity'!$A$12:$E$40,4,FALSE),0))</f>
        <v>552.02553821881156</v>
      </c>
      <c r="E517" s="51" cm="1">
        <f t="array" ref="E517">SUMPRODUCT('Distance Matrix_ex'!$B230:$AD230,TRANSPOSE('Entry capacity'!E$12:E$40))/(SUM('Entry capacity'!$E$12:$E$40)-IFERROR(VLOOKUP($A517,'Entry capacity'!$A$12:$E$40,5,FALSE),0))</f>
        <v>551.94042748655431</v>
      </c>
    </row>
    <row r="518" spans="1:5" ht="15" customHeight="1" x14ac:dyDescent="0.25">
      <c r="A518" s="41" t="str">
        <f t="shared" ref="A518:B518" si="218">A231</f>
        <v>K48.08</v>
      </c>
      <c r="B518" s="4" t="str">
        <f t="shared" si="218"/>
        <v>Salida Nacional / National exit</v>
      </c>
      <c r="C518" s="46" cm="1">
        <f t="array" ref="C518">SUMPRODUCT('Distance Matrix_ex'!$B231:$AD231,TRANSPOSE('Entry capacity'!C$12:C$40))/(SUM('Entry capacity'!$C$12:$C$40)-IFERROR(VLOOKUP($A518,'Entry capacity'!$A$12:$E$40,3,FALSE),0))</f>
        <v>547.58195873285729</v>
      </c>
      <c r="D518" s="46" cm="1">
        <f t="array" ref="D518">SUMPRODUCT('Distance Matrix_ex'!$B231:$AD231,TRANSPOSE('Entry capacity'!D$12:D$40))/(SUM('Entry capacity'!$D$12:$D$40)-IFERROR(VLOOKUP($A518,'Entry capacity'!$A$12:$E$40,4,FALSE),0))</f>
        <v>551.77789355566358</v>
      </c>
      <c r="E518" s="51" cm="1">
        <f t="array" ref="E518">SUMPRODUCT('Distance Matrix_ex'!$B231:$AD231,TRANSPOSE('Entry capacity'!E$12:E$40))/(SUM('Entry capacity'!$E$12:$E$40)-IFERROR(VLOOKUP($A518,'Entry capacity'!$A$12:$E$40,5,FALSE),0))</f>
        <v>551.66995066841798</v>
      </c>
    </row>
    <row r="519" spans="1:5" ht="15" customHeight="1" x14ac:dyDescent="0.25">
      <c r="A519" s="41" t="str">
        <f t="shared" ref="A519:B519" si="219">A232</f>
        <v>K48.10</v>
      </c>
      <c r="B519" s="4" t="str">
        <f t="shared" si="219"/>
        <v>Salida Nacional / National exit</v>
      </c>
      <c r="C519" s="46" cm="1">
        <f t="array" ref="C519">SUMPRODUCT('Distance Matrix_ex'!$B232:$AD232,TRANSPOSE('Entry capacity'!C$12:C$40))/(SUM('Entry capacity'!$C$12:$C$40)-IFERROR(VLOOKUP($A519,'Entry capacity'!$A$12:$E$40,3,FALSE),0))</f>
        <v>568.50950899061229</v>
      </c>
      <c r="D519" s="46" cm="1">
        <f t="array" ref="D519">SUMPRODUCT('Distance Matrix_ex'!$B232:$AD232,TRANSPOSE('Entry capacity'!D$12:D$40))/(SUM('Entry capacity'!$D$12:$D$40)-IFERROR(VLOOKUP($A519,'Entry capacity'!$A$12:$E$40,4,FALSE),0))</f>
        <v>574.15175543139526</v>
      </c>
      <c r="E519" s="51" cm="1">
        <f t="array" ref="E519">SUMPRODUCT('Distance Matrix_ex'!$B232:$AD232,TRANSPOSE('Entry capacity'!E$12:E$40))/(SUM('Entry capacity'!$E$12:$E$40)-IFERROR(VLOOKUP($A519,'Entry capacity'!$A$12:$E$40,5,FALSE),0))</f>
        <v>574.30062212458051</v>
      </c>
    </row>
    <row r="520" spans="1:5" ht="15" customHeight="1" x14ac:dyDescent="0.25">
      <c r="A520" s="41" t="str">
        <f t="shared" ref="A520:B520" si="220">A233</f>
        <v>K50</v>
      </c>
      <c r="B520" s="4" t="str">
        <f t="shared" si="220"/>
        <v>Salida Nacional / National exit</v>
      </c>
      <c r="C520" s="46" cm="1">
        <f t="array" ref="C520">SUMPRODUCT('Distance Matrix_ex'!$B233:$AD233,TRANSPOSE('Entry capacity'!C$12:C$40))/(SUM('Entry capacity'!$C$12:$C$40)-IFERROR(VLOOKUP($A520,'Entry capacity'!$A$12:$E$40,3,FALSE),0))</f>
        <v>560.62110462650548</v>
      </c>
      <c r="D520" s="46" cm="1">
        <f t="array" ref="D520">SUMPRODUCT('Distance Matrix_ex'!$B233:$AD233,TRANSPOSE('Entry capacity'!D$12:D$40))/(SUM('Entry capacity'!$D$12:$D$40)-IFERROR(VLOOKUP($A520,'Entry capacity'!$A$12:$E$40,4,FALSE),0))</f>
        <v>559.57281304984963</v>
      </c>
      <c r="E520" s="51" cm="1">
        <f t="array" ref="E520">SUMPRODUCT('Distance Matrix_ex'!$B233:$AD233,TRANSPOSE('Entry capacity'!E$12:E$40))/(SUM('Entry capacity'!$E$12:$E$40)-IFERROR(VLOOKUP($A520,'Entry capacity'!$A$12:$E$40,5,FALSE),0))</f>
        <v>559.74407304916576</v>
      </c>
    </row>
    <row r="521" spans="1:5" ht="15" customHeight="1" x14ac:dyDescent="0.25">
      <c r="A521" s="41" t="str">
        <f t="shared" ref="A521:B521" si="221">A234</f>
        <v>K52</v>
      </c>
      <c r="B521" s="4" t="str">
        <f t="shared" si="221"/>
        <v>Salida Nacional / National exit</v>
      </c>
      <c r="C521" s="46" cm="1">
        <f t="array" ref="C521">SUMPRODUCT('Distance Matrix_ex'!$B234:$AD234,TRANSPOSE('Entry capacity'!C$12:C$40))/(SUM('Entry capacity'!$C$12:$C$40)-IFERROR(VLOOKUP($A521,'Entry capacity'!$A$12:$E$40,3,FALSE),0))</f>
        <v>573.2290826246101</v>
      </c>
      <c r="D521" s="46" cm="1">
        <f t="array" ref="D521">SUMPRODUCT('Distance Matrix_ex'!$B234:$AD234,TRANSPOSE('Entry capacity'!D$12:D$40))/(SUM('Entry capacity'!$D$12:$D$40)-IFERROR(VLOOKUP($A521,'Entry capacity'!$A$12:$E$40,4,FALSE),0))</f>
        <v>570.17028830578295</v>
      </c>
      <c r="E521" s="51" cm="1">
        <f t="array" ref="E521">SUMPRODUCT('Distance Matrix_ex'!$B234:$AD234,TRANSPOSE('Entry capacity'!E$12:E$40))/(SUM('Entry capacity'!$E$12:$E$40)-IFERROR(VLOOKUP($A521,'Entry capacity'!$A$12:$E$40,5,FALSE),0))</f>
        <v>570.3522802174017</v>
      </c>
    </row>
    <row r="522" spans="1:5" ht="15" customHeight="1" x14ac:dyDescent="0.25">
      <c r="A522" s="41" t="str">
        <f t="shared" ref="A522:B522" si="222">A235</f>
        <v>K54</v>
      </c>
      <c r="B522" s="4" t="str">
        <f t="shared" si="222"/>
        <v>Salida Nacional / National exit</v>
      </c>
      <c r="C522" s="46" cm="1">
        <f t="array" ref="C522">SUMPRODUCT('Distance Matrix_ex'!$B235:$AD235,TRANSPOSE('Entry capacity'!C$12:C$40))/(SUM('Entry capacity'!$C$12:$C$40)-IFERROR(VLOOKUP($A522,'Entry capacity'!$A$12:$E$40,3,FALSE),0))</f>
        <v>582.88386990592585</v>
      </c>
      <c r="D522" s="46" cm="1">
        <f t="array" ref="D522">SUMPRODUCT('Distance Matrix_ex'!$B235:$AD235,TRANSPOSE('Entry capacity'!D$12:D$40))/(SUM('Entry capacity'!$D$12:$D$40)-IFERROR(VLOOKUP($A522,'Entry capacity'!$A$12:$E$40,4,FALSE),0))</f>
        <v>579.45365443861715</v>
      </c>
      <c r="E522" s="51" cm="1">
        <f t="array" ref="E522">SUMPRODUCT('Distance Matrix_ex'!$B235:$AD235,TRANSPOSE('Entry capacity'!E$12:E$40))/(SUM('Entry capacity'!$E$12:$E$40)-IFERROR(VLOOKUP($A522,'Entry capacity'!$A$12:$E$40,5,FALSE),0))</f>
        <v>579.6673747166119</v>
      </c>
    </row>
    <row r="523" spans="1:5" ht="15" customHeight="1" x14ac:dyDescent="0.25">
      <c r="A523" s="41" t="str">
        <f t="shared" ref="A523:B523" si="223">A236</f>
        <v>M01</v>
      </c>
      <c r="B523" s="4" t="str">
        <f t="shared" si="223"/>
        <v>Salida Nacional / National exit</v>
      </c>
      <c r="C523" s="46" cm="1">
        <f t="array" ref="C523">SUMPRODUCT('Distance Matrix_ex'!$B236:$AD236,TRANSPOSE('Entry capacity'!C$12:C$40))/(SUM('Entry capacity'!$C$12:$C$40)-IFERROR(VLOOKUP($A523,'Entry capacity'!$A$12:$E$40,3,FALSE),0))</f>
        <v>690.9010196585175</v>
      </c>
      <c r="D523" s="46" cm="1">
        <f t="array" ref="D523">SUMPRODUCT('Distance Matrix_ex'!$B236:$AD236,TRANSPOSE('Entry capacity'!D$12:D$40))/(SUM('Entry capacity'!$D$12:$D$40)-IFERROR(VLOOKUP($A523,'Entry capacity'!$A$12:$E$40,4,FALSE),0))</f>
        <v>694.18746993130947</v>
      </c>
      <c r="E523" s="51" cm="1">
        <f t="array" ref="E523">SUMPRODUCT('Distance Matrix_ex'!$B236:$AD236,TRANSPOSE('Entry capacity'!E$12:E$40))/(SUM('Entry capacity'!$E$12:$E$40)-IFERROR(VLOOKUP($A523,'Entry capacity'!$A$12:$E$40,5,FALSE),0))</f>
        <v>692.04421345229434</v>
      </c>
    </row>
    <row r="524" spans="1:5" ht="15" customHeight="1" x14ac:dyDescent="0.25">
      <c r="A524" s="41" t="str">
        <f t="shared" ref="A524:B524" si="224">A237</f>
        <v>M05</v>
      </c>
      <c r="B524" s="4" t="str">
        <f t="shared" si="224"/>
        <v>Salida Nacional / National exit</v>
      </c>
      <c r="C524" s="46" cm="1">
        <f t="array" ref="C524">SUMPRODUCT('Distance Matrix_ex'!$B237:$AD237,TRANSPOSE('Entry capacity'!C$12:C$40))/(SUM('Entry capacity'!$C$12:$C$40)-IFERROR(VLOOKUP($A524,'Entry capacity'!$A$12:$E$40,3,FALSE),0))</f>
        <v>626.4507086558242</v>
      </c>
      <c r="D524" s="46" cm="1">
        <f t="array" ref="D524">SUMPRODUCT('Distance Matrix_ex'!$B237:$AD237,TRANSPOSE('Entry capacity'!D$12:D$40))/(SUM('Entry capacity'!$D$12:$D$40)-IFERROR(VLOOKUP($A524,'Entry capacity'!$A$12:$E$40,4,FALSE),0))</f>
        <v>630.94150698356805</v>
      </c>
      <c r="E524" s="51" cm="1">
        <f t="array" ref="E524">SUMPRODUCT('Distance Matrix_ex'!$B237:$AD237,TRANSPOSE('Entry capacity'!E$12:E$40))/(SUM('Entry capacity'!$E$12:$E$40)-IFERROR(VLOOKUP($A524,'Entry capacity'!$A$12:$E$40,5,FALSE),0))</f>
        <v>629.636587877495</v>
      </c>
    </row>
    <row r="525" spans="1:5" ht="15" customHeight="1" x14ac:dyDescent="0.25">
      <c r="A525" s="41" t="str">
        <f t="shared" ref="A525:B525" si="225">A238</f>
        <v>M09</v>
      </c>
      <c r="B525" s="4" t="str">
        <f t="shared" si="225"/>
        <v>Salida Nacional / National exit</v>
      </c>
      <c r="C525" s="46" cm="1">
        <f t="array" ref="C525">SUMPRODUCT('Distance Matrix_ex'!$B238:$AD238,TRANSPOSE('Entry capacity'!C$12:C$40))/(SUM('Entry capacity'!$C$12:$C$40)-IFERROR(VLOOKUP($A525,'Entry capacity'!$A$12:$E$40,3,FALSE),0))</f>
        <v>584.00237949868801</v>
      </c>
      <c r="D525" s="46" cm="1">
        <f t="array" ref="D525">SUMPRODUCT('Distance Matrix_ex'!$B238:$AD238,TRANSPOSE('Entry capacity'!D$12:D$40))/(SUM('Entry capacity'!$D$12:$D$40)-IFERROR(VLOOKUP($A525,'Entry capacity'!$A$12:$E$40,4,FALSE),0))</f>
        <v>588.44227367625479</v>
      </c>
      <c r="E525" s="51" cm="1">
        <f t="array" ref="E525">SUMPRODUCT('Distance Matrix_ex'!$B238:$AD238,TRANSPOSE('Entry capacity'!E$12:E$40))/(SUM('Entry capacity'!$E$12:$E$40)-IFERROR(VLOOKUP($A525,'Entry capacity'!$A$12:$E$40,5,FALSE),0))</f>
        <v>587.76842706525906</v>
      </c>
    </row>
    <row r="526" spans="1:5" ht="15" customHeight="1" x14ac:dyDescent="0.25">
      <c r="A526" s="41" t="str">
        <f t="shared" ref="A526:B526" si="226">A239</f>
        <v>N07</v>
      </c>
      <c r="B526" s="4" t="str">
        <f t="shared" si="226"/>
        <v>Salida Nacional / National exit</v>
      </c>
      <c r="C526" s="46" cm="1">
        <f t="array" ref="C526">SUMPRODUCT('Distance Matrix_ex'!$B239:$AD239,TRANSPOSE('Entry capacity'!C$12:C$40))/(SUM('Entry capacity'!$C$12:$C$40)-IFERROR(VLOOKUP($A526,'Entry capacity'!$A$12:$E$40,3,FALSE),0))</f>
        <v>910.78975446651964</v>
      </c>
      <c r="D526" s="46" cm="1">
        <f t="array" ref="D526">SUMPRODUCT('Distance Matrix_ex'!$B239:$AD239,TRANSPOSE('Entry capacity'!D$12:D$40))/(SUM('Entry capacity'!$D$12:$D$40)-IFERROR(VLOOKUP($A526,'Entry capacity'!$A$12:$E$40,4,FALSE),0))</f>
        <v>914.2905265624139</v>
      </c>
      <c r="E526" s="51" cm="1">
        <f t="array" ref="E526">SUMPRODUCT('Distance Matrix_ex'!$B239:$AD239,TRANSPOSE('Entry capacity'!E$12:E$40))/(SUM('Entry capacity'!$E$12:$E$40)-IFERROR(VLOOKUP($A526,'Entry capacity'!$A$12:$E$40,5,FALSE),0))</f>
        <v>915.07673435514187</v>
      </c>
    </row>
    <row r="527" spans="1:5" ht="15" customHeight="1" x14ac:dyDescent="0.25">
      <c r="A527" s="41" t="str">
        <f t="shared" ref="A527:B527" si="227">A240</f>
        <v>N07E.C.</v>
      </c>
      <c r="B527" s="4" t="str">
        <f t="shared" si="227"/>
        <v>Salida Nacional / National exit</v>
      </c>
      <c r="C527" s="46" cm="1">
        <f t="array" ref="C527">SUMPRODUCT('Distance Matrix_ex'!$B240:$AD240,TRANSPOSE('Entry capacity'!C$12:C$40))/(SUM('Entry capacity'!$C$12:$C$40)-IFERROR(VLOOKUP($A527,'Entry capacity'!$A$12:$E$40,3,FALSE),0))</f>
        <v>817.18831996065944</v>
      </c>
      <c r="D527" s="46" cm="1">
        <f t="array" ref="D527">SUMPRODUCT('Distance Matrix_ex'!$B240:$AD240,TRANSPOSE('Entry capacity'!D$12:D$40))/(SUM('Entry capacity'!$D$12:$D$40)-IFERROR(VLOOKUP($A527,'Entry capacity'!$A$12:$E$40,4,FALSE),0))</f>
        <v>813.34847542571674</v>
      </c>
      <c r="E527" s="51" cm="1">
        <f t="array" ref="E527">SUMPRODUCT('Distance Matrix_ex'!$B240:$AD240,TRANSPOSE('Entry capacity'!E$12:E$40))/(SUM('Entry capacity'!$E$12:$E$40)-IFERROR(VLOOKUP($A527,'Entry capacity'!$A$12:$E$40,5,FALSE),0))</f>
        <v>813.56380749470827</v>
      </c>
    </row>
    <row r="528" spans="1:5" ht="15" customHeight="1" x14ac:dyDescent="0.25">
      <c r="A528" s="41" t="str">
        <f t="shared" ref="A528:B528" si="228">A241</f>
        <v>N08</v>
      </c>
      <c r="B528" s="4" t="str">
        <f t="shared" si="228"/>
        <v>Salida Nacional / National exit</v>
      </c>
      <c r="C528" s="46" cm="1">
        <f t="array" ref="C528">SUMPRODUCT('Distance Matrix_ex'!$B241:$AD241,TRANSPOSE('Entry capacity'!C$12:C$40))/(SUM('Entry capacity'!$C$12:$C$40)-IFERROR(VLOOKUP($A528,'Entry capacity'!$A$12:$E$40,3,FALSE),0))</f>
        <v>840.73693268909403</v>
      </c>
      <c r="D528" s="46" cm="1">
        <f t="array" ref="D528">SUMPRODUCT('Distance Matrix_ex'!$B241:$AD241,TRANSPOSE('Entry capacity'!D$12:D$40))/(SUM('Entry capacity'!$D$12:$D$40)-IFERROR(VLOOKUP($A528,'Entry capacity'!$A$12:$E$40,4,FALSE),0))</f>
        <v>836.8822257521681</v>
      </c>
      <c r="E528" s="51" cm="1">
        <f t="array" ref="E528">SUMPRODUCT('Distance Matrix_ex'!$B241:$AD241,TRANSPOSE('Entry capacity'!E$12:E$40))/(SUM('Entry capacity'!$E$12:$E$40)-IFERROR(VLOOKUP($A528,'Entry capacity'!$A$12:$E$40,5,FALSE),0))</f>
        <v>837.08721221800727</v>
      </c>
    </row>
    <row r="529" spans="1:5" ht="15" customHeight="1" x14ac:dyDescent="0.25">
      <c r="A529" s="41" t="str">
        <f t="shared" ref="A529:B529" si="229">A242</f>
        <v>N09</v>
      </c>
      <c r="B529" s="4" t="str">
        <f t="shared" si="229"/>
        <v>Salida Nacional / National exit</v>
      </c>
      <c r="C529" s="46" cm="1">
        <f t="array" ref="C529">SUMPRODUCT('Distance Matrix_ex'!$B242:$AD242,TRANSPOSE('Entry capacity'!C$12:C$40))/(SUM('Entry capacity'!$C$12:$C$40)-IFERROR(VLOOKUP($A529,'Entry capacity'!$A$12:$E$40,3,FALSE),0))</f>
        <v>863.78534581355052</v>
      </c>
      <c r="D529" s="46" cm="1">
        <f t="array" ref="D529">SUMPRODUCT('Distance Matrix_ex'!$B242:$AD242,TRANSPOSE('Entry capacity'!D$12:D$40))/(SUM('Entry capacity'!$D$12:$D$40)-IFERROR(VLOOKUP($A529,'Entry capacity'!$A$12:$E$40,4,FALSE),0))</f>
        <v>859.91609216914492</v>
      </c>
      <c r="E529" s="51" cm="1">
        <f t="array" ref="E529">SUMPRODUCT('Distance Matrix_ex'!$B242:$AD242,TRANSPOSE('Entry capacity'!E$12:E$40))/(SUM('Entry capacity'!$E$12:$E$40)-IFERROR(VLOOKUP($A529,'Entry capacity'!$A$12:$E$40,5,FALSE),0))</f>
        <v>860.11095278433481</v>
      </c>
    </row>
    <row r="530" spans="1:5" ht="15" customHeight="1" x14ac:dyDescent="0.25">
      <c r="A530" s="41" t="str">
        <f t="shared" ref="A530:B530" si="230">A243</f>
        <v>N10.1</v>
      </c>
      <c r="B530" s="4" t="str">
        <f t="shared" si="230"/>
        <v>Salida Nacional / National exit</v>
      </c>
      <c r="C530" s="46" cm="1">
        <f t="array" ref="C530">SUMPRODUCT('Distance Matrix_ex'!$B243:$AD243,TRANSPOSE('Entry capacity'!C$12:C$40))/(SUM('Entry capacity'!$C$12:$C$40)-IFERROR(VLOOKUP($A530,'Entry capacity'!$A$12:$E$40,3,FALSE),0))</f>
        <v>878.0459384445976</v>
      </c>
      <c r="D530" s="46" cm="1">
        <f t="array" ref="D530">SUMPRODUCT('Distance Matrix_ex'!$B243:$AD243,TRANSPOSE('Entry capacity'!D$12:D$40))/(SUM('Entry capacity'!$D$12:$D$40)-IFERROR(VLOOKUP($A530,'Entry capacity'!$A$12:$E$40,4,FALSE),0))</f>
        <v>874.16768441181853</v>
      </c>
      <c r="E530" s="51" cm="1">
        <f t="array" ref="E530">SUMPRODUCT('Distance Matrix_ex'!$B243:$AD243,TRANSPOSE('Entry capacity'!E$12:E$40))/(SUM('Entry capacity'!$E$12:$E$40)-IFERROR(VLOOKUP($A530,'Entry capacity'!$A$12:$E$40,5,FALSE),0))</f>
        <v>874.35627992622449</v>
      </c>
    </row>
    <row r="531" spans="1:5" ht="15" customHeight="1" x14ac:dyDescent="0.25">
      <c r="A531" s="41" t="str">
        <f t="shared" ref="A531:B531" si="231">A244</f>
        <v>O01A</v>
      </c>
      <c r="B531" s="4" t="str">
        <f t="shared" si="231"/>
        <v>Salida Nacional / National exit</v>
      </c>
      <c r="C531" s="46" cm="1">
        <f t="array" ref="C531">SUMPRODUCT('Distance Matrix_ex'!$B244:$AD244,TRANSPOSE('Entry capacity'!C$12:C$40))/(SUM('Entry capacity'!$C$12:$C$40)-IFERROR(VLOOKUP($A531,'Entry capacity'!$A$12:$E$40,3,FALSE),0))</f>
        <v>812.83094979174837</v>
      </c>
      <c r="D531" s="46" cm="1">
        <f t="array" ref="D531">SUMPRODUCT('Distance Matrix_ex'!$B244:$AD244,TRANSPOSE('Entry capacity'!D$12:D$40))/(SUM('Entry capacity'!$D$12:$D$40)-IFERROR(VLOOKUP($A531,'Entry capacity'!$A$12:$E$40,4,FALSE),0))</f>
        <v>798.13838465393678</v>
      </c>
      <c r="E531" s="51" cm="1">
        <f t="array" ref="E531">SUMPRODUCT('Distance Matrix_ex'!$B244:$AD244,TRANSPOSE('Entry capacity'!E$12:E$40))/(SUM('Entry capacity'!$E$12:$E$40)-IFERROR(VLOOKUP($A531,'Entry capacity'!$A$12:$E$40,5,FALSE),0))</f>
        <v>798.65084509219957</v>
      </c>
    </row>
    <row r="532" spans="1:5" ht="15" customHeight="1" x14ac:dyDescent="0.25">
      <c r="A532" s="41" t="str">
        <f t="shared" ref="A532:B532" si="232">A245</f>
        <v>O02</v>
      </c>
      <c r="B532" s="4" t="str">
        <f t="shared" si="232"/>
        <v>Salida Nacional / National exit</v>
      </c>
      <c r="C532" s="46" cm="1">
        <f t="array" ref="C532">SUMPRODUCT('Distance Matrix_ex'!$B245:$AD245,TRANSPOSE('Entry capacity'!C$12:C$40))/(SUM('Entry capacity'!$C$12:$C$40)-IFERROR(VLOOKUP($A532,'Entry capacity'!$A$12:$E$40,3,FALSE),0))</f>
        <v>813.66016417776348</v>
      </c>
      <c r="D532" s="46" cm="1">
        <f t="array" ref="D532">SUMPRODUCT('Distance Matrix_ex'!$B245:$AD245,TRANSPOSE('Entry capacity'!D$12:D$40))/(SUM('Entry capacity'!$D$12:$D$40)-IFERROR(VLOOKUP($A532,'Entry capacity'!$A$12:$E$40,4,FALSE),0))</f>
        <v>798.99707384731494</v>
      </c>
      <c r="E532" s="51" cm="1">
        <f t="array" ref="E532">SUMPRODUCT('Distance Matrix_ex'!$B245:$AD245,TRANSPOSE('Entry capacity'!E$12:E$40))/(SUM('Entry capacity'!$E$12:$E$40)-IFERROR(VLOOKUP($A532,'Entry capacity'!$A$12:$E$40,5,FALSE),0))</f>
        <v>799.49211702838647</v>
      </c>
    </row>
    <row r="533" spans="1:5" ht="15" customHeight="1" x14ac:dyDescent="0.25">
      <c r="A533" s="41" t="str">
        <f t="shared" ref="A533:B533" si="233">A246</f>
        <v>O03</v>
      </c>
      <c r="B533" s="4" t="str">
        <f t="shared" si="233"/>
        <v>Salida Nacional / National exit</v>
      </c>
      <c r="C533" s="46" cm="1">
        <f t="array" ref="C533">SUMPRODUCT('Distance Matrix_ex'!$B246:$AD246,TRANSPOSE('Entry capacity'!C$12:C$40))/(SUM('Entry capacity'!$C$12:$C$40)-IFERROR(VLOOKUP($A533,'Entry capacity'!$A$12:$E$40,3,FALSE),0))</f>
        <v>814.96089741061462</v>
      </c>
      <c r="D533" s="46" cm="1">
        <f t="array" ref="D533">SUMPRODUCT('Distance Matrix_ex'!$B246:$AD246,TRANSPOSE('Entry capacity'!D$12:D$40))/(SUM('Entry capacity'!$D$12:$D$40)-IFERROR(VLOOKUP($A533,'Entry capacity'!$A$12:$E$40,4,FALSE),0))</f>
        <v>800.34404224216507</v>
      </c>
      <c r="E533" s="51" cm="1">
        <f t="array" ref="E533">SUMPRODUCT('Distance Matrix_ex'!$B246:$AD246,TRANSPOSE('Entry capacity'!E$12:E$40))/(SUM('Entry capacity'!$E$12:$E$40)-IFERROR(VLOOKUP($A533,'Entry capacity'!$A$12:$E$40,5,FALSE),0))</f>
        <v>800.811764134996</v>
      </c>
    </row>
    <row r="534" spans="1:5" ht="15" customHeight="1" x14ac:dyDescent="0.25">
      <c r="A534" s="41" t="str">
        <f t="shared" ref="A534:B534" si="234">A247</f>
        <v>O04A</v>
      </c>
      <c r="B534" s="4" t="str">
        <f t="shared" si="234"/>
        <v>Salida Nacional / National exit</v>
      </c>
      <c r="C534" s="46" cm="1">
        <f t="array" ref="C534">SUMPRODUCT('Distance Matrix_ex'!$B247:$AD247,TRANSPOSE('Entry capacity'!C$12:C$40))/(SUM('Entry capacity'!$C$12:$C$40)-IFERROR(VLOOKUP($A534,'Entry capacity'!$A$12:$E$40,3,FALSE),0))</f>
        <v>819.14967906880634</v>
      </c>
      <c r="D534" s="46" cm="1">
        <f t="array" ref="D534">SUMPRODUCT('Distance Matrix_ex'!$B247:$AD247,TRANSPOSE('Entry capacity'!D$12:D$40))/(SUM('Entry capacity'!$D$12:$D$40)-IFERROR(VLOOKUP($A534,'Entry capacity'!$A$12:$E$40,4,FALSE),0))</f>
        <v>804.70093543208191</v>
      </c>
      <c r="E534" s="51" cm="1">
        <f t="array" ref="E534">SUMPRODUCT('Distance Matrix_ex'!$B247:$AD247,TRANSPOSE('Entry capacity'!E$12:E$40))/(SUM('Entry capacity'!$E$12:$E$40)-IFERROR(VLOOKUP($A534,'Entry capacity'!$A$12:$E$40,5,FALSE),0))</f>
        <v>805.07824283674722</v>
      </c>
    </row>
    <row r="535" spans="1:5" ht="15" customHeight="1" x14ac:dyDescent="0.25">
      <c r="A535" s="41" t="str">
        <f t="shared" ref="A535:B535" si="235">A248</f>
        <v>O05</v>
      </c>
      <c r="B535" s="4" t="str">
        <f t="shared" si="235"/>
        <v>Salida Nacional / National exit</v>
      </c>
      <c r="C535" s="46" cm="1">
        <f t="array" ref="C535">SUMPRODUCT('Distance Matrix_ex'!$B248:$AD248,TRANSPOSE('Entry capacity'!C$12:C$40))/(SUM('Entry capacity'!$C$12:$C$40)-IFERROR(VLOOKUP($A535,'Entry capacity'!$A$12:$E$40,3,FALSE),0))</f>
        <v>816.39093972678506</v>
      </c>
      <c r="D535" s="46" cm="1">
        <f t="array" ref="D535">SUMPRODUCT('Distance Matrix_ex'!$B248:$AD248,TRANSPOSE('Entry capacity'!D$12:D$40))/(SUM('Entry capacity'!$D$12:$D$40)-IFERROR(VLOOKUP($A535,'Entry capacity'!$A$12:$E$40,4,FALSE),0))</f>
        <v>802.10227750665672</v>
      </c>
      <c r="E535" s="51" cm="1">
        <f t="array" ref="E535">SUMPRODUCT('Distance Matrix_ex'!$B248:$AD248,TRANSPOSE('Entry capacity'!E$12:E$40))/(SUM('Entry capacity'!$E$12:$E$40)-IFERROR(VLOOKUP($A535,'Entry capacity'!$A$12:$E$40,5,FALSE),0))</f>
        <v>802.46819508712667</v>
      </c>
    </row>
    <row r="536" spans="1:5" ht="15" customHeight="1" x14ac:dyDescent="0.25">
      <c r="A536" s="41" t="str">
        <f t="shared" ref="A536:B536" si="236">A249</f>
        <v>O06</v>
      </c>
      <c r="B536" s="4" t="str">
        <f t="shared" si="236"/>
        <v>Salida Nacional / National exit</v>
      </c>
      <c r="C536" s="46" cm="1">
        <f t="array" ref="C536">SUMPRODUCT('Distance Matrix_ex'!$B249:$AD249,TRANSPOSE('Entry capacity'!C$12:C$40))/(SUM('Entry capacity'!$C$12:$C$40)-IFERROR(VLOOKUP($A536,'Entry capacity'!$A$12:$E$40,3,FALSE),0))</f>
        <v>801.60488822745776</v>
      </c>
      <c r="D536" s="46" cm="1">
        <f t="array" ref="D536">SUMPRODUCT('Distance Matrix_ex'!$B249:$AD249,TRANSPOSE('Entry capacity'!D$12:D$40))/(SUM('Entry capacity'!$D$12:$D$40)-IFERROR(VLOOKUP($A536,'Entry capacity'!$A$12:$E$40,4,FALSE),0))</f>
        <v>787.85476467190858</v>
      </c>
      <c r="E536" s="51" cm="1">
        <f t="array" ref="E536">SUMPRODUCT('Distance Matrix_ex'!$B249:$AD249,TRANSPOSE('Entry capacity'!E$12:E$40))/(SUM('Entry capacity'!$E$12:$E$40)-IFERROR(VLOOKUP($A536,'Entry capacity'!$A$12:$E$40,5,FALSE),0))</f>
        <v>788.16704792033045</v>
      </c>
    </row>
    <row r="537" spans="1:5" ht="15" customHeight="1" x14ac:dyDescent="0.25">
      <c r="A537" s="41" t="str">
        <f t="shared" ref="A537:B537" si="237">A250</f>
        <v>O07</v>
      </c>
      <c r="B537" s="4" t="str">
        <f t="shared" si="237"/>
        <v>Salida Nacional / National exit</v>
      </c>
      <c r="C537" s="46" cm="1">
        <f t="array" ref="C537">SUMPRODUCT('Distance Matrix_ex'!$B250:$AD250,TRANSPOSE('Entry capacity'!C$12:C$40))/(SUM('Entry capacity'!$C$12:$C$40)-IFERROR(VLOOKUP($A537,'Entry capacity'!$A$12:$E$40,3,FALSE),0))</f>
        <v>784.35379207024846</v>
      </c>
      <c r="D537" s="46" cm="1">
        <f t="array" ref="D537">SUMPRODUCT('Distance Matrix_ex'!$B250:$AD250,TRANSPOSE('Entry capacity'!D$12:D$40))/(SUM('Entry capacity'!$D$12:$D$40)-IFERROR(VLOOKUP($A537,'Entry capacity'!$A$12:$E$40,4,FALSE),0))</f>
        <v>771.06114255632519</v>
      </c>
      <c r="E537" s="51" cm="1">
        <f t="array" ref="E537">SUMPRODUCT('Distance Matrix_ex'!$B250:$AD250,TRANSPOSE('Entry capacity'!E$12:E$40))/(SUM('Entry capacity'!$E$12:$E$40)-IFERROR(VLOOKUP($A537,'Entry capacity'!$A$12:$E$40,5,FALSE),0))</f>
        <v>771.30609629036337</v>
      </c>
    </row>
    <row r="538" spans="1:5" ht="15" customHeight="1" x14ac:dyDescent="0.25">
      <c r="A538" s="41" t="str">
        <f t="shared" ref="A538:B538" si="238">A251</f>
        <v>O09</v>
      </c>
      <c r="B538" s="4" t="str">
        <f t="shared" si="238"/>
        <v>Salida Nacional / National exit</v>
      </c>
      <c r="C538" s="46" cm="1">
        <f t="array" ref="C538">SUMPRODUCT('Distance Matrix_ex'!$B251:$AD251,TRANSPOSE('Entry capacity'!C$12:C$40))/(SUM('Entry capacity'!$C$12:$C$40)-IFERROR(VLOOKUP($A538,'Entry capacity'!$A$12:$E$40,3,FALSE),0))</f>
        <v>760.98930314773509</v>
      </c>
      <c r="D538" s="46" cm="1">
        <f t="array" ref="D538">SUMPRODUCT('Distance Matrix_ex'!$B251:$AD251,TRANSPOSE('Entry capacity'!D$12:D$40))/(SUM('Entry capacity'!$D$12:$D$40)-IFERROR(VLOOKUP($A538,'Entry capacity'!$A$12:$E$40,4,FALSE),0))</f>
        <v>748.25156842432602</v>
      </c>
      <c r="E538" s="51" cm="1">
        <f t="array" ref="E538">SUMPRODUCT('Distance Matrix_ex'!$B251:$AD251,TRANSPOSE('Entry capacity'!E$12:E$40))/(SUM('Entry capacity'!$E$12:$E$40)-IFERROR(VLOOKUP($A538,'Entry capacity'!$A$12:$E$40,5,FALSE),0))</f>
        <v>748.47400941275419</v>
      </c>
    </row>
    <row r="539" spans="1:5" ht="15" customHeight="1" x14ac:dyDescent="0.25">
      <c r="A539" s="41" t="str">
        <f t="shared" ref="A539:B539" si="239">A252</f>
        <v>O11</v>
      </c>
      <c r="B539" s="4" t="str">
        <f t="shared" si="239"/>
        <v>Salida Nacional / National exit</v>
      </c>
      <c r="C539" s="46" cm="1">
        <f t="array" ref="C539">SUMPRODUCT('Distance Matrix_ex'!$B252:$AD252,TRANSPOSE('Entry capacity'!C$12:C$40))/(SUM('Entry capacity'!$C$12:$C$40)-IFERROR(VLOOKUP($A539,'Entry capacity'!$A$12:$E$40,3,FALSE),0))</f>
        <v>718.54962764505751</v>
      </c>
      <c r="D539" s="46" cm="1">
        <f t="array" ref="D539">SUMPRODUCT('Distance Matrix_ex'!$B252:$AD252,TRANSPOSE('Entry capacity'!D$12:D$40))/(SUM('Entry capacity'!$D$12:$D$40)-IFERROR(VLOOKUP($A539,'Entry capacity'!$A$12:$E$40,4,FALSE),0))</f>
        <v>707.21723979130877</v>
      </c>
      <c r="E539" s="51" cm="1">
        <f t="array" ref="E539">SUMPRODUCT('Distance Matrix_ex'!$B252:$AD252,TRANSPOSE('Entry capacity'!E$12:E$40))/(SUM('Entry capacity'!$E$12:$E$40)-IFERROR(VLOOKUP($A539,'Entry capacity'!$A$12:$E$40,5,FALSE),0))</f>
        <v>707.50318586799835</v>
      </c>
    </row>
    <row r="540" spans="1:5" ht="15" customHeight="1" x14ac:dyDescent="0.25">
      <c r="A540" s="41" t="str">
        <f t="shared" ref="A540:B540" si="240">A253</f>
        <v>O11E.C.</v>
      </c>
      <c r="B540" s="4" t="str">
        <f t="shared" si="240"/>
        <v>Salida Nacional / National exit</v>
      </c>
      <c r="C540" s="46" cm="1">
        <f t="array" ref="C540">SUMPRODUCT('Distance Matrix_ex'!$B253:$AD253,TRANSPOSE('Entry capacity'!C$12:C$40))/(SUM('Entry capacity'!$C$12:$C$40)-IFERROR(VLOOKUP($A540,'Entry capacity'!$A$12:$E$40,3,FALSE),0))</f>
        <v>718.55049157154247</v>
      </c>
      <c r="D540" s="46" cm="1">
        <f t="array" ref="D540">SUMPRODUCT('Distance Matrix_ex'!$B253:$AD253,TRANSPOSE('Entry capacity'!D$12:D$40))/(SUM('Entry capacity'!$D$12:$D$40)-IFERROR(VLOOKUP($A540,'Entry capacity'!$A$12:$E$40,4,FALSE),0))</f>
        <v>707.21807313977058</v>
      </c>
      <c r="E540" s="51" cm="1">
        <f t="array" ref="E540">SUMPRODUCT('Distance Matrix_ex'!$B253:$AD253,TRANSPOSE('Entry capacity'!E$12:E$40))/(SUM('Entry capacity'!$E$12:$E$40)-IFERROR(VLOOKUP($A540,'Entry capacity'!$A$12:$E$40,5,FALSE),0))</f>
        <v>707.50401740119025</v>
      </c>
    </row>
    <row r="541" spans="1:5" ht="15" customHeight="1" x14ac:dyDescent="0.25">
      <c r="A541" s="41" t="str">
        <f t="shared" ref="A541:B541" si="241">A254</f>
        <v>O12</v>
      </c>
      <c r="B541" s="4" t="str">
        <f t="shared" si="241"/>
        <v>Salida Nacional / National exit</v>
      </c>
      <c r="C541" s="46" cm="1">
        <f t="array" ref="C541">SUMPRODUCT('Distance Matrix_ex'!$B254:$AD254,TRANSPOSE('Entry capacity'!C$12:C$40))/(SUM('Entry capacity'!$C$12:$C$40)-IFERROR(VLOOKUP($A541,'Entry capacity'!$A$12:$E$40,3,FALSE),0))</f>
        <v>736.90931272381874</v>
      </c>
      <c r="D541" s="46" cm="1">
        <f t="array" ref="D541">SUMPRODUCT('Distance Matrix_ex'!$B254:$AD254,TRANSPOSE('Entry capacity'!D$12:D$40))/(SUM('Entry capacity'!$D$12:$D$40)-IFERROR(VLOOKUP($A541,'Entry capacity'!$A$12:$E$40,4,FALSE),0))</f>
        <v>725.96335276063371</v>
      </c>
      <c r="E541" s="51" cm="1">
        <f t="array" ref="E541">SUMPRODUCT('Distance Matrix_ex'!$B254:$AD254,TRANSPOSE('Entry capacity'!E$12:E$40))/(SUM('Entry capacity'!$E$12:$E$40)-IFERROR(VLOOKUP($A541,'Entry capacity'!$A$12:$E$40,5,FALSE),0))</f>
        <v>726.2943391422981</v>
      </c>
    </row>
    <row r="542" spans="1:5" ht="15" customHeight="1" x14ac:dyDescent="0.25">
      <c r="A542" s="41" t="str">
        <f t="shared" ref="A542:B542" si="242">A255</f>
        <v>O14</v>
      </c>
      <c r="B542" s="4" t="str">
        <f t="shared" si="242"/>
        <v>Salida Nacional / National exit</v>
      </c>
      <c r="C542" s="46" cm="1">
        <f t="array" ref="C542">SUMPRODUCT('Distance Matrix_ex'!$B255:$AD255,TRANSPOSE('Entry capacity'!C$12:C$40))/(SUM('Entry capacity'!$C$12:$C$40)-IFERROR(VLOOKUP($A542,'Entry capacity'!$A$12:$E$40,3,FALSE),0))</f>
        <v>767.40893680805982</v>
      </c>
      <c r="D542" s="46" cm="1">
        <f t="array" ref="D542">SUMPRODUCT('Distance Matrix_ex'!$B255:$AD255,TRANSPOSE('Entry capacity'!D$12:D$40))/(SUM('Entry capacity'!$D$12:$D$40)-IFERROR(VLOOKUP($A542,'Entry capacity'!$A$12:$E$40,4,FALSE),0))</f>
        <v>757.10492170108125</v>
      </c>
      <c r="E542" s="51" cm="1">
        <f t="array" ref="E542">SUMPRODUCT('Distance Matrix_ex'!$B255:$AD255,TRANSPOSE('Entry capacity'!E$12:E$40))/(SUM('Entry capacity'!$E$12:$E$40)-IFERROR(VLOOKUP($A542,'Entry capacity'!$A$12:$E$40,5,FALSE),0))</f>
        <v>757.51073030134421</v>
      </c>
    </row>
    <row r="543" spans="1:5" ht="15" customHeight="1" x14ac:dyDescent="0.25">
      <c r="A543" s="41" t="str">
        <f t="shared" ref="A543:B543" si="243">A256</f>
        <v>O14A</v>
      </c>
      <c r="B543" s="4" t="str">
        <f t="shared" si="243"/>
        <v>Salida Nacional / National exit</v>
      </c>
      <c r="C543" s="46" cm="1">
        <f t="array" ref="C543">SUMPRODUCT('Distance Matrix_ex'!$B256:$AD256,TRANSPOSE('Entry capacity'!C$12:C$40))/(SUM('Entry capacity'!$C$12:$C$40)-IFERROR(VLOOKUP($A543,'Entry capacity'!$A$12:$E$40,3,FALSE),0))</f>
        <v>776.81563605550537</v>
      </c>
      <c r="D543" s="46" cm="1">
        <f t="array" ref="D543">SUMPRODUCT('Distance Matrix_ex'!$B256:$AD256,TRANSPOSE('Entry capacity'!D$12:D$40))/(SUM('Entry capacity'!$D$12:$D$40)-IFERROR(VLOOKUP($A543,'Entry capacity'!$A$12:$E$40,4,FALSE),0))</f>
        <v>766.70960969025964</v>
      </c>
      <c r="E543" s="51" cm="1">
        <f t="array" ref="E543">SUMPRODUCT('Distance Matrix_ex'!$B256:$AD256,TRANSPOSE('Entry capacity'!E$12:E$40))/(SUM('Entry capacity'!$E$12:$E$40)-IFERROR(VLOOKUP($A543,'Entry capacity'!$A$12:$E$40,5,FALSE),0))</f>
        <v>767.13849497190847</v>
      </c>
    </row>
    <row r="544" spans="1:5" ht="15" customHeight="1" x14ac:dyDescent="0.25">
      <c r="A544" s="41" t="str">
        <f t="shared" ref="A544:B544" si="244">A257</f>
        <v>O16</v>
      </c>
      <c r="B544" s="4" t="str">
        <f t="shared" si="244"/>
        <v>Salida Nacional / National exit</v>
      </c>
      <c r="C544" s="46" cm="1">
        <f t="array" ref="C544">SUMPRODUCT('Distance Matrix_ex'!$B257:$AD257,TRANSPOSE('Entry capacity'!C$12:C$40))/(SUM('Entry capacity'!$C$12:$C$40)-IFERROR(VLOOKUP($A544,'Entry capacity'!$A$12:$E$40,3,FALSE),0))</f>
        <v>801.24236816733742</v>
      </c>
      <c r="D544" s="46" cm="1">
        <f t="array" ref="D544">SUMPRODUCT('Distance Matrix_ex'!$B257:$AD257,TRANSPOSE('Entry capacity'!D$12:D$40))/(SUM('Entry capacity'!$D$12:$D$40)-IFERROR(VLOOKUP($A544,'Entry capacity'!$A$12:$E$40,4,FALSE),0))</f>
        <v>791.65046666441128</v>
      </c>
      <c r="E544" s="51" cm="1">
        <f t="array" ref="E544">SUMPRODUCT('Distance Matrix_ex'!$B257:$AD257,TRANSPOSE('Entry capacity'!E$12:E$40))/(SUM('Entry capacity'!$E$12:$E$40)-IFERROR(VLOOKUP($A544,'Entry capacity'!$A$12:$E$40,5,FALSE),0))</f>
        <v>792.13927603839272</v>
      </c>
    </row>
    <row r="545" spans="1:5" ht="15" customHeight="1" x14ac:dyDescent="0.25">
      <c r="A545" s="41" t="str">
        <f t="shared" ref="A545:B545" si="245">A258</f>
        <v>O17</v>
      </c>
      <c r="B545" s="4" t="str">
        <f t="shared" si="245"/>
        <v>Salida Nacional / National exit</v>
      </c>
      <c r="C545" s="46" cm="1">
        <f t="array" ref="C545">SUMPRODUCT('Distance Matrix_ex'!$B258:$AD258,TRANSPOSE('Entry capacity'!C$12:C$40))/(SUM('Entry capacity'!$C$12:$C$40)-IFERROR(VLOOKUP($A545,'Entry capacity'!$A$12:$E$40,3,FALSE),0))</f>
        <v>815.82768366844414</v>
      </c>
      <c r="D545" s="46" cm="1">
        <f t="array" ref="D545">SUMPRODUCT('Distance Matrix_ex'!$B258:$AD258,TRANSPOSE('Entry capacity'!D$12:D$40))/(SUM('Entry capacity'!$D$12:$D$40)-IFERROR(VLOOKUP($A545,'Entry capacity'!$A$12:$E$40,4,FALSE),0))</f>
        <v>806.54276851512759</v>
      </c>
      <c r="E545" s="51" cm="1">
        <f t="array" ref="E545">SUMPRODUCT('Distance Matrix_ex'!$B258:$AD258,TRANSPOSE('Entry capacity'!E$12:E$40))/(SUM('Entry capacity'!$E$12:$E$40)-IFERROR(VLOOKUP($A545,'Entry capacity'!$A$12:$E$40,5,FALSE),0))</f>
        <v>807.06735884371108</v>
      </c>
    </row>
    <row r="546" spans="1:5" ht="15" customHeight="1" x14ac:dyDescent="0.25">
      <c r="A546" s="41" t="str">
        <f t="shared" ref="A546:B546" si="246">A259</f>
        <v>O19</v>
      </c>
      <c r="B546" s="4" t="str">
        <f t="shared" si="246"/>
        <v>Salida Nacional / National exit</v>
      </c>
      <c r="C546" s="46" cm="1">
        <f t="array" ref="C546">SUMPRODUCT('Distance Matrix_ex'!$B259:$AD259,TRANSPOSE('Entry capacity'!C$12:C$40))/(SUM('Entry capacity'!$C$12:$C$40)-IFERROR(VLOOKUP($A546,'Entry capacity'!$A$12:$E$40,3,FALSE),0))</f>
        <v>832.46100743010641</v>
      </c>
      <c r="D546" s="46" cm="1">
        <f t="array" ref="D546">SUMPRODUCT('Distance Matrix_ex'!$B259:$AD259,TRANSPOSE('Entry capacity'!D$12:D$40))/(SUM('Entry capacity'!$D$12:$D$40)-IFERROR(VLOOKUP($A546,'Entry capacity'!$A$12:$E$40,4,FALSE),0))</f>
        <v>824.38701381262842</v>
      </c>
      <c r="E546" s="51" cm="1">
        <f t="array" ref="E546">SUMPRODUCT('Distance Matrix_ex'!$B259:$AD259,TRANSPOSE('Entry capacity'!E$12:E$40))/(SUM('Entry capacity'!$E$12:$E$40)-IFERROR(VLOOKUP($A546,'Entry capacity'!$A$12:$E$40,5,FALSE),0))</f>
        <v>824.89175936066431</v>
      </c>
    </row>
    <row r="547" spans="1:5" ht="15" customHeight="1" x14ac:dyDescent="0.25">
      <c r="A547" s="41" t="str">
        <f t="shared" ref="A547:B547" si="247">A260</f>
        <v>O22</v>
      </c>
      <c r="B547" s="4" t="str">
        <f t="shared" si="247"/>
        <v>Salida Nacional / National exit</v>
      </c>
      <c r="C547" s="46" cm="1">
        <f t="array" ref="C547">SUMPRODUCT('Distance Matrix_ex'!$B260:$AD260,TRANSPOSE('Entry capacity'!C$12:C$40))/(SUM('Entry capacity'!$C$12:$C$40)-IFERROR(VLOOKUP($A547,'Entry capacity'!$A$12:$E$40,3,FALSE),0))</f>
        <v>826.26274337973916</v>
      </c>
      <c r="D547" s="46" cm="1">
        <f t="array" ref="D547">SUMPRODUCT('Distance Matrix_ex'!$B260:$AD260,TRANSPOSE('Entry capacity'!D$12:D$40))/(SUM('Entry capacity'!$D$12:$D$40)-IFERROR(VLOOKUP($A547,'Entry capacity'!$A$12:$E$40,4,FALSE),0))</f>
        <v>820.41094068333018</v>
      </c>
      <c r="E547" s="51" cm="1">
        <f t="array" ref="E547">SUMPRODUCT('Distance Matrix_ex'!$B260:$AD260,TRANSPOSE('Entry capacity'!E$12:E$40))/(SUM('Entry capacity'!$E$12:$E$40)-IFERROR(VLOOKUP($A547,'Entry capacity'!$A$12:$E$40,5,FALSE),0))</f>
        <v>820.73472404370625</v>
      </c>
    </row>
    <row r="548" spans="1:5" ht="15" customHeight="1" x14ac:dyDescent="0.25">
      <c r="A548" s="41" t="str">
        <f t="shared" ref="A548:B548" si="248">A261</f>
        <v>O24</v>
      </c>
      <c r="B548" s="4" t="str">
        <f t="shared" si="248"/>
        <v>Salida Nacional / National exit</v>
      </c>
      <c r="C548" s="46" cm="1">
        <f t="array" ref="C548">SUMPRODUCT('Distance Matrix_ex'!$B261:$AD261,TRANSPOSE('Entry capacity'!C$12:C$40))/(SUM('Entry capacity'!$C$12:$C$40)-IFERROR(VLOOKUP($A548,'Entry capacity'!$A$12:$E$40,3,FALSE),0))</f>
        <v>821.06563789160077</v>
      </c>
      <c r="D548" s="46" cm="1">
        <f t="array" ref="D548">SUMPRODUCT('Distance Matrix_ex'!$B261:$AD261,TRANSPOSE('Entry capacity'!D$12:D$40))/(SUM('Entry capacity'!$D$12:$D$40)-IFERROR(VLOOKUP($A548,'Entry capacity'!$A$12:$E$40,4,FALSE),0))</f>
        <v>816.68794210890303</v>
      </c>
      <c r="E548" s="51" cm="1">
        <f t="array" ref="E548">SUMPRODUCT('Distance Matrix_ex'!$B261:$AD261,TRANSPOSE('Entry capacity'!E$12:E$40))/(SUM('Entry capacity'!$E$12:$E$40)-IFERROR(VLOOKUP($A548,'Entry capacity'!$A$12:$E$40,5,FALSE),0))</f>
        <v>816.90769098884914</v>
      </c>
    </row>
    <row r="549" spans="1:5" ht="15" customHeight="1" x14ac:dyDescent="0.25">
      <c r="A549" s="41" t="str">
        <f t="shared" ref="A549:B549" si="249">A262</f>
        <v>P01</v>
      </c>
      <c r="B549" s="4" t="str">
        <f t="shared" si="249"/>
        <v>Salida Nacional / National exit</v>
      </c>
      <c r="C549" s="46" cm="1">
        <f t="array" ref="C549">SUMPRODUCT('Distance Matrix_ex'!$B262:$AD262,TRANSPOSE('Entry capacity'!C$12:C$40))/(SUM('Entry capacity'!$C$12:$C$40)-IFERROR(VLOOKUP($A549,'Entry capacity'!$A$12:$E$40,3,FALSE),0))</f>
        <v>705.11293545232093</v>
      </c>
      <c r="D549" s="46" cm="1">
        <f t="array" ref="D549">SUMPRODUCT('Distance Matrix_ex'!$B262:$AD262,TRANSPOSE('Entry capacity'!D$12:D$40))/(SUM('Entry capacity'!$D$12:$D$40)-IFERROR(VLOOKUP($A549,'Entry capacity'!$A$12:$E$40,4,FALSE),0))</f>
        <v>694.12407339892798</v>
      </c>
      <c r="E549" s="51" cm="1">
        <f t="array" ref="E549">SUMPRODUCT('Distance Matrix_ex'!$B262:$AD262,TRANSPOSE('Entry capacity'!E$12:E$40))/(SUM('Entry capacity'!$E$12:$E$40)-IFERROR(VLOOKUP($A549,'Entry capacity'!$A$12:$E$40,5,FALSE),0))</f>
        <v>694.410537162634</v>
      </c>
    </row>
    <row r="550" spans="1:5" ht="15" customHeight="1" x14ac:dyDescent="0.25">
      <c r="A550" s="41" t="str">
        <f t="shared" ref="A550:B550" si="250">A263</f>
        <v>P03</v>
      </c>
      <c r="B550" s="4" t="str">
        <f t="shared" si="250"/>
        <v>Salida Nacional / National exit</v>
      </c>
      <c r="C550" s="46" cm="1">
        <f t="array" ref="C550">SUMPRODUCT('Distance Matrix_ex'!$B263:$AD263,TRANSPOSE('Entry capacity'!C$12:C$40))/(SUM('Entry capacity'!$C$12:$C$40)-IFERROR(VLOOKUP($A550,'Entry capacity'!$A$12:$E$40,3,FALSE),0))</f>
        <v>679.54783478849504</v>
      </c>
      <c r="D550" s="46" cm="1">
        <f t="array" ref="D550">SUMPRODUCT('Distance Matrix_ex'!$B263:$AD263,TRANSPOSE('Entry capacity'!D$12:D$40))/(SUM('Entry capacity'!$D$12:$D$40)-IFERROR(VLOOKUP($A550,'Entry capacity'!$A$12:$E$40,4,FALSE),0))</f>
        <v>669.28256987400152</v>
      </c>
      <c r="E550" s="51" cm="1">
        <f t="array" ref="E550">SUMPRODUCT('Distance Matrix_ex'!$B263:$AD263,TRANSPOSE('Entry capacity'!E$12:E$40))/(SUM('Entry capacity'!$E$12:$E$40)-IFERROR(VLOOKUP($A550,'Entry capacity'!$A$12:$E$40,5,FALSE),0))</f>
        <v>669.58615639488539</v>
      </c>
    </row>
    <row r="551" spans="1:5" ht="15" customHeight="1" x14ac:dyDescent="0.25">
      <c r="A551" s="41" t="str">
        <f t="shared" ref="A551:B551" si="251">A264</f>
        <v>P04</v>
      </c>
      <c r="B551" s="4" t="str">
        <f t="shared" si="251"/>
        <v>Salida Nacional / National exit</v>
      </c>
      <c r="C551" s="46" cm="1">
        <f t="array" ref="C551">SUMPRODUCT('Distance Matrix_ex'!$B264:$AD264,TRANSPOSE('Entry capacity'!C$12:C$40))/(SUM('Entry capacity'!$C$12:$C$40)-IFERROR(VLOOKUP($A551,'Entry capacity'!$A$12:$E$40,3,FALSE),0))</f>
        <v>677.50314257409627</v>
      </c>
      <c r="D551" s="46" cm="1">
        <f t="array" ref="D551">SUMPRODUCT('Distance Matrix_ex'!$B264:$AD264,TRANSPOSE('Entry capacity'!D$12:D$40))/(SUM('Entry capacity'!$D$12:$D$40)-IFERROR(VLOOKUP($A551,'Entry capacity'!$A$12:$E$40,4,FALSE),0))</f>
        <v>667.54538884512601</v>
      </c>
      <c r="E551" s="51" cm="1">
        <f t="array" ref="E551">SUMPRODUCT('Distance Matrix_ex'!$B264:$AD264,TRANSPOSE('Entry capacity'!E$12:E$40))/(SUM('Entry capacity'!$E$12:$E$40)-IFERROR(VLOOKUP($A551,'Entry capacity'!$A$12:$E$40,5,FALSE),0))</f>
        <v>667.84749348564719</v>
      </c>
    </row>
    <row r="552" spans="1:5" ht="15" customHeight="1" x14ac:dyDescent="0.25">
      <c r="A552" s="41" t="str">
        <f t="shared" ref="A552:B552" si="252">A265</f>
        <v>P04A</v>
      </c>
      <c r="B552" s="4" t="str">
        <f t="shared" si="252"/>
        <v>Salida Nacional / National exit</v>
      </c>
      <c r="C552" s="46" cm="1">
        <f t="array" ref="C552">SUMPRODUCT('Distance Matrix_ex'!$B265:$AD265,TRANSPOSE('Entry capacity'!C$12:C$40))/(SUM('Entry capacity'!$C$12:$C$40)-IFERROR(VLOOKUP($A552,'Entry capacity'!$A$12:$E$40,3,FALSE),0))</f>
        <v>664.81813216971159</v>
      </c>
      <c r="D552" s="46" cm="1">
        <f t="array" ref="D552">SUMPRODUCT('Distance Matrix_ex'!$B265:$AD265,TRANSPOSE('Entry capacity'!D$12:D$40))/(SUM('Entry capacity'!$D$12:$D$40)-IFERROR(VLOOKUP($A552,'Entry capacity'!$A$12:$E$40,4,FALSE),0))</f>
        <v>655.32886426773337</v>
      </c>
      <c r="E552" s="51" cm="1">
        <f t="array" ref="E552">SUMPRODUCT('Distance Matrix_ex'!$B265:$AD265,TRANSPOSE('Entry capacity'!E$12:E$40))/(SUM('Entry capacity'!$E$12:$E$40)-IFERROR(VLOOKUP($A552,'Entry capacity'!$A$12:$E$40,5,FALSE),0))</f>
        <v>655.66469945347376</v>
      </c>
    </row>
    <row r="553" spans="1:5" ht="15" customHeight="1" x14ac:dyDescent="0.25">
      <c r="A553" s="41" t="str">
        <f t="shared" ref="A553:B553" si="253">A266</f>
        <v>P06</v>
      </c>
      <c r="B553" s="4" t="str">
        <f t="shared" si="253"/>
        <v>Salida Nacional / National exit</v>
      </c>
      <c r="C553" s="46" cm="1">
        <f t="array" ref="C553">SUMPRODUCT('Distance Matrix_ex'!$B266:$AD266,TRANSPOSE('Entry capacity'!C$12:C$40))/(SUM('Entry capacity'!$C$12:$C$40)-IFERROR(VLOOKUP($A553,'Entry capacity'!$A$12:$E$40,3,FALSE),0))</f>
        <v>634.94918578234717</v>
      </c>
      <c r="D553" s="46" cm="1">
        <f t="array" ref="D553">SUMPRODUCT('Distance Matrix_ex'!$B266:$AD266,TRANSPOSE('Entry capacity'!D$12:D$40))/(SUM('Entry capacity'!$D$12:$D$40)-IFERROR(VLOOKUP($A553,'Entry capacity'!$A$12:$E$40,4,FALSE),0))</f>
        <v>626.5630449258806</v>
      </c>
      <c r="E553" s="51" cm="1">
        <f t="array" ref="E553">SUMPRODUCT('Distance Matrix_ex'!$B266:$AD266,TRANSPOSE('Entry capacity'!E$12:E$40))/(SUM('Entry capacity'!$E$12:$E$40)-IFERROR(VLOOKUP($A553,'Entry capacity'!$A$12:$E$40,5,FALSE),0))</f>
        <v>626.97830423620974</v>
      </c>
    </row>
    <row r="554" spans="1:5" ht="15" customHeight="1" x14ac:dyDescent="0.25">
      <c r="A554" s="41" t="str">
        <f t="shared" ref="A554:B554" si="254">A267</f>
        <v>Q03B</v>
      </c>
      <c r="B554" s="4" t="str">
        <f t="shared" si="254"/>
        <v>Salida Nacional / National exit</v>
      </c>
      <c r="C554" s="46" cm="1">
        <f t="array" ref="C554">SUMPRODUCT('Distance Matrix_ex'!$B267:$AD267,TRANSPOSE('Entry capacity'!C$12:C$40))/(SUM('Entry capacity'!$C$12:$C$40)-IFERROR(VLOOKUP($A554,'Entry capacity'!$A$12:$E$40,3,FALSE),0))</f>
        <v>597.61050727459622</v>
      </c>
      <c r="D554" s="46" cm="1">
        <f t="array" ref="D554">SUMPRODUCT('Distance Matrix_ex'!$B267:$AD267,TRANSPOSE('Entry capacity'!D$12:D$40))/(SUM('Entry capacity'!$D$12:$D$40)-IFERROR(VLOOKUP($A554,'Entry capacity'!$A$12:$E$40,4,FALSE),0))</f>
        <v>592.4560336181969</v>
      </c>
      <c r="E554" s="51" cm="1">
        <f t="array" ref="E554">SUMPRODUCT('Distance Matrix_ex'!$B267:$AD267,TRANSPOSE('Entry capacity'!E$12:E$40))/(SUM('Entry capacity'!$E$12:$E$40)-IFERROR(VLOOKUP($A554,'Entry capacity'!$A$12:$E$40,5,FALSE),0))</f>
        <v>592.85600913873054</v>
      </c>
    </row>
    <row r="555" spans="1:5" ht="15" customHeight="1" x14ac:dyDescent="0.25">
      <c r="A555" s="41" t="str">
        <f t="shared" ref="A555:B555" si="255">A268</f>
        <v>T02</v>
      </c>
      <c r="B555" s="4" t="str">
        <f t="shared" si="255"/>
        <v>Salida Nacional / National exit</v>
      </c>
      <c r="C555" s="46" cm="1">
        <f t="array" ref="C555">SUMPRODUCT('Distance Matrix_ex'!$B268:$AD268,TRANSPOSE('Entry capacity'!C$12:C$40))/(SUM('Entry capacity'!$C$12:$C$40)-IFERROR(VLOOKUP($A555,'Entry capacity'!$A$12:$E$40,3,FALSE),0))</f>
        <v>614.94075481664072</v>
      </c>
      <c r="D555" s="46" cm="1">
        <f t="array" ref="D555">SUMPRODUCT('Distance Matrix_ex'!$B268:$AD268,TRANSPOSE('Entry capacity'!D$12:D$40))/(SUM('Entry capacity'!$D$12:$D$40)-IFERROR(VLOOKUP($A555,'Entry capacity'!$A$12:$E$40,4,FALSE),0))</f>
        <v>609.73771968747008</v>
      </c>
      <c r="E555" s="51" cm="1">
        <f t="array" ref="E555">SUMPRODUCT('Distance Matrix_ex'!$B268:$AD268,TRANSPOSE('Entry capacity'!E$12:E$40))/(SUM('Entry capacity'!$E$12:$E$40)-IFERROR(VLOOKUP($A555,'Entry capacity'!$A$12:$E$40,5,FALSE),0))</f>
        <v>610.16500398134178</v>
      </c>
    </row>
    <row r="556" spans="1:5" ht="15" customHeight="1" x14ac:dyDescent="0.25">
      <c r="A556" s="41" t="str">
        <f t="shared" ref="A556:B556" si="256">A269</f>
        <v>T04</v>
      </c>
      <c r="B556" s="4" t="str">
        <f t="shared" si="256"/>
        <v>Salida Nacional / National exit</v>
      </c>
      <c r="C556" s="46" cm="1">
        <f t="array" ref="C556">SUMPRODUCT('Distance Matrix_ex'!$B269:$AD269,TRANSPOSE('Entry capacity'!C$12:C$40))/(SUM('Entry capacity'!$C$12:$C$40)-IFERROR(VLOOKUP($A556,'Entry capacity'!$A$12:$E$40,3,FALSE),0))</f>
        <v>640.78788486923293</v>
      </c>
      <c r="D556" s="46" cm="1">
        <f t="array" ref="D556">SUMPRODUCT('Distance Matrix_ex'!$B269:$AD269,TRANSPOSE('Entry capacity'!D$12:D$40))/(SUM('Entry capacity'!$D$12:$D$40)-IFERROR(VLOOKUP($A556,'Entry capacity'!$A$12:$E$40,4,FALSE),0))</f>
        <v>635.80704894646658</v>
      </c>
      <c r="E556" s="51" cm="1">
        <f t="array" ref="E556">SUMPRODUCT('Distance Matrix_ex'!$B269:$AD269,TRANSPOSE('Entry capacity'!E$12:E$40))/(SUM('Entry capacity'!$E$12:$E$40)-IFERROR(VLOOKUP($A556,'Entry capacity'!$A$12:$E$40,5,FALSE),0))</f>
        <v>636.2652147506584</v>
      </c>
    </row>
    <row r="557" spans="1:5" ht="15" customHeight="1" x14ac:dyDescent="0.25">
      <c r="A557" s="41" t="str">
        <f t="shared" ref="A557:B557" si="257">A270</f>
        <v>T05</v>
      </c>
      <c r="B557" s="4" t="str">
        <f t="shared" si="257"/>
        <v>Salida Nacional / National exit</v>
      </c>
      <c r="C557" s="46" cm="1">
        <f t="array" ref="C557">SUMPRODUCT('Distance Matrix_ex'!$B270:$AD270,TRANSPOSE('Entry capacity'!C$12:C$40))/(SUM('Entry capacity'!$C$12:$C$40)-IFERROR(VLOOKUP($A557,'Entry capacity'!$A$12:$E$40,3,FALSE),0))</f>
        <v>644.69152501076155</v>
      </c>
      <c r="D557" s="46" cm="1">
        <f t="array" ref="D557">SUMPRODUCT('Distance Matrix_ex'!$B270:$AD270,TRANSPOSE('Entry capacity'!D$12:D$40))/(SUM('Entry capacity'!$D$12:$D$40)-IFERROR(VLOOKUP($A557,'Entry capacity'!$A$12:$E$40,4,FALSE),0))</f>
        <v>639.99964224399628</v>
      </c>
      <c r="E557" s="51" cm="1">
        <f t="array" ref="E557">SUMPRODUCT('Distance Matrix_ex'!$B270:$AD270,TRANSPOSE('Entry capacity'!E$12:E$40))/(SUM('Entry capacity'!$E$12:$E$40)-IFERROR(VLOOKUP($A557,'Entry capacity'!$A$12:$E$40,5,FALSE),0))</f>
        <v>640.45752799679303</v>
      </c>
    </row>
    <row r="558" spans="1:5" ht="15" customHeight="1" x14ac:dyDescent="0.25">
      <c r="A558" s="41" t="str">
        <f t="shared" ref="A558:B558" si="258">A271</f>
        <v>T05A</v>
      </c>
      <c r="B558" s="4" t="str">
        <f t="shared" si="258"/>
        <v>Salida Nacional / National exit</v>
      </c>
      <c r="C558" s="46" cm="1">
        <f t="array" ref="C558">SUMPRODUCT('Distance Matrix_ex'!$B271:$AD271,TRANSPOSE('Entry capacity'!C$12:C$40))/(SUM('Entry capacity'!$C$12:$C$40)-IFERROR(VLOOKUP($A558,'Entry capacity'!$A$12:$E$40,3,FALSE),0))</f>
        <v>643.79472236149775</v>
      </c>
      <c r="D558" s="46" cm="1">
        <f t="array" ref="D558">SUMPRODUCT('Distance Matrix_ex'!$B271:$AD271,TRANSPOSE('Entry capacity'!D$12:D$40))/(SUM('Entry capacity'!$D$12:$D$40)-IFERROR(VLOOKUP($A558,'Entry capacity'!$A$12:$E$40,4,FALSE),0))</f>
        <v>639.51816196807022</v>
      </c>
      <c r="E558" s="51" cm="1">
        <f t="array" ref="E558">SUMPRODUCT('Distance Matrix_ex'!$B271:$AD271,TRANSPOSE('Entry capacity'!E$12:E$40))/(SUM('Entry capacity'!$E$12:$E$40)-IFERROR(VLOOKUP($A558,'Entry capacity'!$A$12:$E$40,5,FALSE),0))</f>
        <v>639.94793435013798</v>
      </c>
    </row>
    <row r="559" spans="1:5" ht="15" customHeight="1" x14ac:dyDescent="0.25">
      <c r="A559" s="41" t="str">
        <f t="shared" ref="A559:B559" si="259">A272</f>
        <v>T06</v>
      </c>
      <c r="B559" s="4" t="str">
        <f t="shared" si="259"/>
        <v>Salida Nacional / National exit</v>
      </c>
      <c r="C559" s="46" cm="1">
        <f t="array" ref="C559">SUMPRODUCT('Distance Matrix_ex'!$B272:$AD272,TRANSPOSE('Entry capacity'!C$12:C$40))/(SUM('Entry capacity'!$C$12:$C$40)-IFERROR(VLOOKUP($A559,'Entry capacity'!$A$12:$E$40,3,FALSE),0))</f>
        <v>643.28359903888884</v>
      </c>
      <c r="D559" s="46" cm="1">
        <f t="array" ref="D559">SUMPRODUCT('Distance Matrix_ex'!$B272:$AD272,TRANSPOSE('Entry capacity'!D$12:D$40))/(SUM('Entry capacity'!$D$12:$D$40)-IFERROR(VLOOKUP($A559,'Entry capacity'!$A$12:$E$40,4,FALSE),0))</f>
        <v>639.2437473032561</v>
      </c>
      <c r="E559" s="51" cm="1">
        <f t="array" ref="E559">SUMPRODUCT('Distance Matrix_ex'!$B272:$AD272,TRANSPOSE('Entry capacity'!E$12:E$40))/(SUM('Entry capacity'!$E$12:$E$40)-IFERROR(VLOOKUP($A559,'Entry capacity'!$A$12:$E$40,5,FALSE),0))</f>
        <v>639.65749676270161</v>
      </c>
    </row>
    <row r="560" spans="1:5" ht="15" customHeight="1" x14ac:dyDescent="0.25">
      <c r="A560" s="41" t="str">
        <f t="shared" ref="A560:B560" si="260">A273</f>
        <v>T07</v>
      </c>
      <c r="B560" s="4" t="str">
        <f t="shared" si="260"/>
        <v>Salida Nacional / National exit</v>
      </c>
      <c r="C560" s="46" cm="1">
        <f t="array" ref="C560">SUMPRODUCT('Distance Matrix_ex'!$B273:$AD273,TRANSPOSE('Entry capacity'!C$12:C$40))/(SUM('Entry capacity'!$C$12:$C$40)-IFERROR(VLOOKUP($A560,'Entry capacity'!$A$12:$E$40,3,FALSE),0))</f>
        <v>637.72867298101687</v>
      </c>
      <c r="D560" s="46" cm="1">
        <f t="array" ref="D560">SUMPRODUCT('Distance Matrix_ex'!$B273:$AD273,TRANSPOSE('Entry capacity'!D$12:D$40))/(SUM('Entry capacity'!$D$12:$D$40)-IFERROR(VLOOKUP($A560,'Entry capacity'!$A$12:$E$40,4,FALSE),0))</f>
        <v>634.04411165558167</v>
      </c>
      <c r="E560" s="51" cm="1">
        <f t="array" ref="E560">SUMPRODUCT('Distance Matrix_ex'!$B273:$AD273,TRANSPOSE('Entry capacity'!E$12:E$40))/(SUM('Entry capacity'!$E$12:$E$40)-IFERROR(VLOOKUP($A560,'Entry capacity'!$A$12:$E$40,5,FALSE),0))</f>
        <v>634.43381133668743</v>
      </c>
    </row>
    <row r="561" spans="1:5" ht="15" customHeight="1" x14ac:dyDescent="0.25">
      <c r="A561" s="41" t="str">
        <f t="shared" ref="A561:B561" si="261">A274</f>
        <v>T08</v>
      </c>
      <c r="B561" s="4" t="str">
        <f t="shared" si="261"/>
        <v>Salida Nacional / National exit</v>
      </c>
      <c r="C561" s="46" cm="1">
        <f t="array" ref="C561">SUMPRODUCT('Distance Matrix_ex'!$B274:$AD274,TRANSPOSE('Entry capacity'!C$12:C$40))/(SUM('Entry capacity'!$C$12:$C$40)-IFERROR(VLOOKUP($A561,'Entry capacity'!$A$12:$E$40,3,FALSE),0))</f>
        <v>627.72867298101676</v>
      </c>
      <c r="D561" s="46" cm="1">
        <f t="array" ref="D561">SUMPRODUCT('Distance Matrix_ex'!$B274:$AD274,TRANSPOSE('Entry capacity'!D$12:D$40))/(SUM('Entry capacity'!$D$12:$D$40)-IFERROR(VLOOKUP($A561,'Entry capacity'!$A$12:$E$40,4,FALSE),0))</f>
        <v>624.0441116555819</v>
      </c>
      <c r="E561" s="51" cm="1">
        <f t="array" ref="E561">SUMPRODUCT('Distance Matrix_ex'!$B274:$AD274,TRANSPOSE('Entry capacity'!E$12:E$40))/(SUM('Entry capacity'!$E$12:$E$40)-IFERROR(VLOOKUP($A561,'Entry capacity'!$A$12:$E$40,5,FALSE),0))</f>
        <v>624.43381133668754</v>
      </c>
    </row>
    <row r="562" spans="1:5" ht="15" customHeight="1" x14ac:dyDescent="0.25">
      <c r="A562" s="41" t="str">
        <f t="shared" ref="A562:B562" si="262">A275</f>
        <v>T09.2</v>
      </c>
      <c r="B562" s="4" t="str">
        <f t="shared" si="262"/>
        <v>Salida Nacional / National exit</v>
      </c>
      <c r="C562" s="46" cm="1">
        <f t="array" ref="C562">SUMPRODUCT('Distance Matrix_ex'!$B275:$AD275,TRANSPOSE('Entry capacity'!C$12:C$40))/(SUM('Entry capacity'!$C$12:$C$40)-IFERROR(VLOOKUP($A562,'Entry capacity'!$A$12:$E$40,3,FALSE),0))</f>
        <v>613.08867298101711</v>
      </c>
      <c r="D562" s="46" cm="1">
        <f t="array" ref="D562">SUMPRODUCT('Distance Matrix_ex'!$B275:$AD275,TRANSPOSE('Entry capacity'!D$12:D$40))/(SUM('Entry capacity'!$D$12:$D$40)-IFERROR(VLOOKUP($A562,'Entry capacity'!$A$12:$E$40,4,FALSE),0))</f>
        <v>609.4041116555818</v>
      </c>
      <c r="E562" s="51" cm="1">
        <f t="array" ref="E562">SUMPRODUCT('Distance Matrix_ex'!$B275:$AD275,TRANSPOSE('Entry capacity'!E$12:E$40))/(SUM('Entry capacity'!$E$12:$E$40)-IFERROR(VLOOKUP($A562,'Entry capacity'!$A$12:$E$40,5,FALSE),0))</f>
        <v>609.79381133668744</v>
      </c>
    </row>
    <row r="563" spans="1:5" ht="15" customHeight="1" x14ac:dyDescent="0.25">
      <c r="A563" s="41" t="str">
        <f t="shared" ref="A563:B563" si="263">A276</f>
        <v>T10</v>
      </c>
      <c r="B563" s="4" t="str">
        <f t="shared" si="263"/>
        <v>Salida Nacional / National exit</v>
      </c>
      <c r="C563" s="46" cm="1">
        <f t="array" ref="C563">SUMPRODUCT('Distance Matrix_ex'!$B276:$AD276,TRANSPOSE('Entry capacity'!C$12:C$40))/(SUM('Entry capacity'!$C$12:$C$40)-IFERROR(VLOOKUP($A563,'Entry capacity'!$A$12:$E$40,3,FALSE),0))</f>
        <v>607.6936729810169</v>
      </c>
      <c r="D563" s="46" cm="1">
        <f t="array" ref="D563">SUMPRODUCT('Distance Matrix_ex'!$B276:$AD276,TRANSPOSE('Entry capacity'!D$12:D$40))/(SUM('Entry capacity'!$D$12:$D$40)-IFERROR(VLOOKUP($A563,'Entry capacity'!$A$12:$E$40,4,FALSE),0))</f>
        <v>604.00911165558171</v>
      </c>
      <c r="E563" s="51" cm="1">
        <f t="array" ref="E563">SUMPRODUCT('Distance Matrix_ex'!$B276:$AD276,TRANSPOSE('Entry capacity'!E$12:E$40))/(SUM('Entry capacity'!$E$12:$E$40)-IFERROR(VLOOKUP($A563,'Entry capacity'!$A$12:$E$40,5,FALSE),0))</f>
        <v>604.39881133668734</v>
      </c>
    </row>
    <row r="564" spans="1:5" ht="15" customHeight="1" x14ac:dyDescent="0.25">
      <c r="A564" s="41" t="str">
        <f t="shared" ref="A564:B564" si="264">A277</f>
        <v>PR Barcelona</v>
      </c>
      <c r="B564" s="4" t="str">
        <f t="shared" si="264"/>
        <v>Planta GNL / LNG Plant</v>
      </c>
      <c r="C564" s="46" cm="1">
        <f t="array" ref="C564">SUMPRODUCT('Distance Matrix_ex'!$B277:$AD277,TRANSPOSE('Entry capacity'!C$12:C$40))/(SUM('Entry capacity'!$C$12:$C$40)-IFERROR(VLOOKUP($A564,'Entry capacity'!$A$12:$E$40,3,FALSE),0))</f>
        <v>765.9051336478874</v>
      </c>
      <c r="D564" s="46" cm="1">
        <f t="array" ref="D564">SUMPRODUCT('Distance Matrix_ex'!$B277:$AD277,TRANSPOSE('Entry capacity'!D$12:D$40))/(SUM('Entry capacity'!$D$12:$D$40)-IFERROR(VLOOKUP($A564,'Entry capacity'!$A$12:$E$40,4,FALSE),0))</f>
        <v>766.51878766532161</v>
      </c>
      <c r="E564" s="51" cm="1">
        <f t="array" ref="E564">SUMPRODUCT('Distance Matrix_ex'!$B277:$AD277,TRANSPOSE('Entry capacity'!E$12:E$40))/(SUM('Entry capacity'!$E$12:$E$40)-IFERROR(VLOOKUP($A564,'Entry capacity'!$A$12:$E$40,5,FALSE),0))</f>
        <v>767.07517583938227</v>
      </c>
    </row>
    <row r="565" spans="1:5" ht="15" customHeight="1" x14ac:dyDescent="0.25">
      <c r="A565" s="41" t="str">
        <f t="shared" ref="A565:B565" si="265">A278</f>
        <v>PR Cartagena</v>
      </c>
      <c r="B565" s="4" t="str">
        <f t="shared" si="265"/>
        <v>Planta GNL / LNG Plant</v>
      </c>
      <c r="C565" s="46" cm="1">
        <f t="array" ref="C565">SUMPRODUCT('Distance Matrix_ex'!$B278:$AD278,TRANSPOSE('Entry capacity'!C$12:C$40))/(SUM('Entry capacity'!$C$12:$C$40)-IFERROR(VLOOKUP($A565,'Entry capacity'!$A$12:$E$40,3,FALSE),0))</f>
        <v>714.97220536082887</v>
      </c>
      <c r="D565" s="46" cm="1">
        <f t="array" ref="D565">SUMPRODUCT('Distance Matrix_ex'!$B278:$AD278,TRANSPOSE('Entry capacity'!D$12:D$40))/(SUM('Entry capacity'!$D$12:$D$40)-IFERROR(VLOOKUP($A565,'Entry capacity'!$A$12:$E$40,4,FALSE),0))</f>
        <v>717.62653670795339</v>
      </c>
      <c r="E565" s="51" cm="1">
        <f t="array" ref="E565">SUMPRODUCT('Distance Matrix_ex'!$B278:$AD278,TRANSPOSE('Entry capacity'!E$12:E$40))/(SUM('Entry capacity'!$E$12:$E$40)-IFERROR(VLOOKUP($A565,'Entry capacity'!$A$12:$E$40,5,FALSE),0))</f>
        <v>716.04155421543044</v>
      </c>
    </row>
    <row r="566" spans="1:5" ht="15" customHeight="1" x14ac:dyDescent="0.25">
      <c r="A566" s="41" t="str">
        <f t="shared" ref="A566:B566" si="266">A279</f>
        <v>PR Huelva</v>
      </c>
      <c r="B566" s="4" t="str">
        <f t="shared" si="266"/>
        <v>Planta GNL / LNG Plant</v>
      </c>
      <c r="C566" s="46" cm="1">
        <f t="array" ref="C566">SUMPRODUCT('Distance Matrix_ex'!$B279:$AD279,TRANSPOSE('Entry capacity'!C$12:C$40))/(SUM('Entry capacity'!$C$12:$C$40)-IFERROR(VLOOKUP($A566,'Entry capacity'!$A$12:$E$40,3,FALSE),0))</f>
        <v>1028.8865827786683</v>
      </c>
      <c r="D566" s="46" cm="1">
        <f t="array" ref="D566">SUMPRODUCT('Distance Matrix_ex'!$B279:$AD279,TRANSPOSE('Entry capacity'!D$12:D$40))/(SUM('Entry capacity'!$D$12:$D$40)-IFERROR(VLOOKUP($A566,'Entry capacity'!$A$12:$E$40,4,FALSE),0))</f>
        <v>1028.2734603861825</v>
      </c>
      <c r="E566" s="51" cm="1">
        <f t="array" ref="E566">SUMPRODUCT('Distance Matrix_ex'!$B279:$AD279,TRANSPOSE('Entry capacity'!E$12:E$40))/(SUM('Entry capacity'!$E$12:$E$40)-IFERROR(VLOOKUP($A566,'Entry capacity'!$A$12:$E$40,5,FALSE),0))</f>
        <v>1028.4901765736392</v>
      </c>
    </row>
    <row r="567" spans="1:5" ht="15" customHeight="1" x14ac:dyDescent="0.25">
      <c r="A567" s="41" t="str">
        <f t="shared" ref="A567:B567" si="267">A280</f>
        <v>PR Bilbao</v>
      </c>
      <c r="B567" s="4" t="str">
        <f t="shared" si="267"/>
        <v>Planta GNL / LNG Plant</v>
      </c>
      <c r="C567" s="46" cm="1">
        <f t="array" ref="C567">SUMPRODUCT('Distance Matrix_ex'!$B280:$AD280,TRANSPOSE('Entry capacity'!C$12:C$40))/(SUM('Entry capacity'!$C$12:$C$40)-IFERROR(VLOOKUP($A567,'Entry capacity'!$A$12:$E$40,3,FALSE),0))</f>
        <v>792.14511954011869</v>
      </c>
      <c r="D567" s="46" cm="1">
        <f t="array" ref="D567">SUMPRODUCT('Distance Matrix_ex'!$B280:$AD280,TRANSPOSE('Entry capacity'!D$12:D$40))/(SUM('Entry capacity'!$D$12:$D$40)-IFERROR(VLOOKUP($A567,'Entry capacity'!$A$12:$E$40,4,FALSE),0))</f>
        <v>775.59276176320031</v>
      </c>
      <c r="E567" s="51" cm="1">
        <f t="array" ref="E567">SUMPRODUCT('Distance Matrix_ex'!$B280:$AD280,TRANSPOSE('Entry capacity'!E$12:E$40))/(SUM('Entry capacity'!$E$12:$E$40)-IFERROR(VLOOKUP($A567,'Entry capacity'!$A$12:$E$40,5,FALSE),0))</f>
        <v>776.09588324563629</v>
      </c>
    </row>
    <row r="568" spans="1:5" ht="15" customHeight="1" x14ac:dyDescent="0.25">
      <c r="A568" s="41" t="str">
        <f t="shared" ref="A568:B568" si="268">A281</f>
        <v>PR Sagunto</v>
      </c>
      <c r="B568" s="4" t="str">
        <f t="shared" si="268"/>
        <v>Planta GNL / LNG Plant</v>
      </c>
      <c r="C568" s="46" cm="1">
        <f t="array" ref="C568">SUMPRODUCT('Distance Matrix_ex'!$B281:$AD281,TRANSPOSE('Entry capacity'!C$12:C$40))/(SUM('Entry capacity'!$C$12:$C$40)-IFERROR(VLOOKUP($A568,'Entry capacity'!$A$12:$E$40,3,FALSE),0))</f>
        <v>620.68035062376009</v>
      </c>
      <c r="D568" s="46" cm="1">
        <f t="array" ref="D568">SUMPRODUCT('Distance Matrix_ex'!$B281:$AD281,TRANSPOSE('Entry capacity'!D$12:D$40))/(SUM('Entry capacity'!$D$12:$D$40)-IFERROR(VLOOKUP($A568,'Entry capacity'!$A$12:$E$40,4,FALSE),0))</f>
        <v>625.14743867204243</v>
      </c>
      <c r="E568" s="51" cm="1">
        <f t="array" ref="E568">SUMPRODUCT('Distance Matrix_ex'!$B281:$AD281,TRANSPOSE('Entry capacity'!E$12:E$40))/(SUM('Entry capacity'!$E$12:$E$40)-IFERROR(VLOOKUP($A568,'Entry capacity'!$A$12:$E$40,5,FALSE),0))</f>
        <v>625.29205406854794</v>
      </c>
    </row>
    <row r="569" spans="1:5" ht="15" customHeight="1" x14ac:dyDescent="0.25">
      <c r="A569" s="41" t="str">
        <f t="shared" ref="A569:B569" si="269">A282</f>
        <v>PR Mugardos</v>
      </c>
      <c r="B569" s="4" t="str">
        <f t="shared" si="269"/>
        <v>Planta GNL / LNG Plant</v>
      </c>
      <c r="C569" s="46" cm="1">
        <f t="array" ref="C569">SUMPRODUCT('Distance Matrix_ex'!$B282:$AD282,TRANSPOSE('Entry capacity'!C$12:C$40))/(SUM('Entry capacity'!$C$12:$C$40)-IFERROR(VLOOKUP($A569,'Entry capacity'!$A$12:$E$40,3,FALSE),0))</f>
        <v>1137.3323794417342</v>
      </c>
      <c r="D569" s="46" cm="1">
        <f t="array" ref="D569">SUMPRODUCT('Distance Matrix_ex'!$B282:$AD282,TRANSPOSE('Entry capacity'!D$12:D$40))/(SUM('Entry capacity'!$D$12:$D$40)-IFERROR(VLOOKUP($A569,'Entry capacity'!$A$12:$E$40,4,FALSE),0))</f>
        <v>1119.8394347112755</v>
      </c>
      <c r="E569" s="51" cm="1">
        <f t="array" ref="E569">SUMPRODUCT('Distance Matrix_ex'!$B282:$AD282,TRANSPOSE('Entry capacity'!E$12:E$40))/(SUM('Entry capacity'!$E$12:$E$40)-IFERROR(VLOOKUP($A569,'Entry capacity'!$A$12:$E$40,5,FALSE),0))</f>
        <v>1120.1242011421223</v>
      </c>
    </row>
    <row r="570" spans="1:5" ht="15" customHeight="1" x14ac:dyDescent="0.25">
      <c r="A570" s="41" t="str">
        <f t="shared" ref="A570:B570" si="270">A283</f>
        <v>PR El Musel</v>
      </c>
      <c r="B570" s="4" t="str">
        <f t="shared" si="270"/>
        <v>Planta GNL / LNG Plant</v>
      </c>
      <c r="C570" s="46" cm="1">
        <f t="array" ref="C570">SUMPRODUCT('Distance Matrix_ex'!$B283:$AD283,TRANSPOSE('Entry capacity'!C$12:C$40))/(SUM('Entry capacity'!$C$12:$C$40)-IFERROR(VLOOKUP($A570,'Entry capacity'!$A$12:$E$40,3,FALSE),0))</f>
        <v>831.57511398885174</v>
      </c>
      <c r="D570" s="46" cm="1">
        <f t="array" ref="D570">SUMPRODUCT('Distance Matrix_ex'!$B283:$AD283,TRANSPOSE('Entry capacity'!D$12:D$40))/(SUM('Entry capacity'!$D$12:$D$40)-IFERROR(VLOOKUP($A570,'Entry capacity'!$A$12:$E$40,4,FALSE),0))</f>
        <v>831.23092205914975</v>
      </c>
      <c r="E570" s="51" cm="1">
        <f t="array" ref="E570">SUMPRODUCT('Distance Matrix_ex'!$B283:$AD283,TRANSPOSE('Entry capacity'!E$12:E$40))/(SUM('Entry capacity'!$E$12:$E$40)-IFERROR(VLOOKUP($A570,'Entry capacity'!$A$12:$E$40,5,FALSE),0))</f>
        <v>832.83895445544113</v>
      </c>
    </row>
    <row r="571" spans="1:5" ht="15" customHeight="1" x14ac:dyDescent="0.25">
      <c r="A571" s="41" t="str">
        <f t="shared" ref="A571:B571" si="271">A284</f>
        <v>CI Tarifa</v>
      </c>
      <c r="B571" s="4" t="str">
        <f t="shared" si="271"/>
        <v>CI Tarifa</v>
      </c>
      <c r="C571" s="46" cm="1">
        <f t="array" ref="C571">SUMPRODUCT('Distance Matrix_ex'!$B284:$AD284,TRANSPOSE('Entry capacity'!C$12:C$40))/(SUM('Entry capacity'!$C$12:$C$40)-IFERROR(VLOOKUP($A571,'Entry capacity'!$A$12:$E$40,3,FALSE),0))</f>
        <v>999.91275446651957</v>
      </c>
      <c r="D571" s="46" cm="1">
        <f t="array" ref="D571">SUMPRODUCT('Distance Matrix_ex'!$B284:$AD284,TRANSPOSE('Entry capacity'!D$12:D$40))/(SUM('Entry capacity'!$D$12:$D$40)-IFERROR(VLOOKUP($A571,'Entry capacity'!$A$12:$E$40,4,FALSE),0))</f>
        <v>1003.4135265624134</v>
      </c>
      <c r="E571" s="51" cm="1">
        <f t="array" ref="E571">SUMPRODUCT('Distance Matrix_ex'!$B284:$AD284,TRANSPOSE('Entry capacity'!E$12:E$40))/(SUM('Entry capacity'!$E$12:$E$40)-IFERROR(VLOOKUP($A571,'Entry capacity'!$A$12:$E$40,5,FALSE),0))</f>
        <v>1004.1997343551419</v>
      </c>
    </row>
    <row r="572" spans="1:5" ht="15" customHeight="1" x14ac:dyDescent="0.25">
      <c r="A572" s="41" t="str">
        <f t="shared" ref="A572:B572" si="272">A285</f>
        <v>CI Biriatou</v>
      </c>
      <c r="B572" s="4" t="str">
        <f t="shared" si="272"/>
        <v>VIP Pirineos</v>
      </c>
      <c r="C572" s="46" cm="1">
        <f t="array" ref="C572">SUMPRODUCT('Distance Matrix_ex'!$B285:$AD285,TRANSPOSE('Entry capacity'!C$12:C$40))/(SUM('Entry capacity'!$C$12:$C$40)-IFERROR(VLOOKUP($A572,'Entry capacity'!$A$12:$E$40,3,FALSE),0))</f>
        <v>775.32069800130523</v>
      </c>
      <c r="D572" s="46" cm="1">
        <f t="array" ref="D572">SUMPRODUCT('Distance Matrix_ex'!$B285:$AD285,TRANSPOSE('Entry capacity'!D$12:D$40))/(SUM('Entry capacity'!$D$12:$D$40)-IFERROR(VLOOKUP($A572,'Entry capacity'!$A$12:$E$40,4,FALSE),0))</f>
        <v>769.07171384706396</v>
      </c>
      <c r="E572" s="51" cm="1">
        <f t="array" ref="E572">SUMPRODUCT('Distance Matrix_ex'!$B285:$AD285,TRANSPOSE('Entry capacity'!E$12:E$40))/(SUM('Entry capacity'!$E$12:$E$40)-IFERROR(VLOOKUP($A572,'Entry capacity'!$A$12:$E$40,5,FALSE),0))</f>
        <v>770.80538963395065</v>
      </c>
    </row>
    <row r="573" spans="1:5" ht="15" customHeight="1" x14ac:dyDescent="0.25">
      <c r="A573" s="41" t="str">
        <f t="shared" ref="A573:B573" si="273">A286</f>
        <v>CI Larrau</v>
      </c>
      <c r="B573" s="4" t="str">
        <f t="shared" si="273"/>
        <v>VIP Pirineos</v>
      </c>
      <c r="C573" s="46" cm="1">
        <f t="array" ref="C573">SUMPRODUCT('Distance Matrix_ex'!$B286:$AD286,TRANSPOSE('Entry capacity'!C$12:C$40))/(SUM('Entry capacity'!$C$12:$C$40)-IFERROR(VLOOKUP($A573,'Entry capacity'!$A$12:$E$40,3,FALSE),0))</f>
        <v>754.32534464303683</v>
      </c>
      <c r="D573" s="46" cm="1">
        <f t="array" ref="D573">SUMPRODUCT('Distance Matrix_ex'!$B286:$AD286,TRANSPOSE('Entry capacity'!D$12:D$40))/(SUM('Entry capacity'!$D$12:$D$40)-IFERROR(VLOOKUP($A573,'Entry capacity'!$A$12:$E$40,4,FALSE),0))</f>
        <v>749.92189252876221</v>
      </c>
      <c r="E573" s="51" cm="1">
        <f t="array" ref="E573">SUMPRODUCT('Distance Matrix_ex'!$B286:$AD286,TRANSPOSE('Entry capacity'!E$12:E$40))/(SUM('Entry capacity'!$E$12:$E$40)-IFERROR(VLOOKUP($A573,'Entry capacity'!$A$12:$E$40,5,FALSE),0))</f>
        <v>752.23989296851448</v>
      </c>
    </row>
    <row r="574" spans="1:5" ht="15" customHeight="1" x14ac:dyDescent="0.25">
      <c r="A574" s="41" t="str">
        <f t="shared" ref="A574:B574" si="274">A287</f>
        <v>CI Badajoz</v>
      </c>
      <c r="B574" s="4" t="str">
        <f t="shared" si="274"/>
        <v>VIP Ibérico</v>
      </c>
      <c r="C574" s="46" cm="1">
        <f t="array" ref="C574">SUMPRODUCT('Distance Matrix_ex'!$B287:$AD287,TRANSPOSE('Entry capacity'!C$12:C$40))/(SUM('Entry capacity'!$C$12:$C$40)-IFERROR(VLOOKUP($A574,'Entry capacity'!$A$12:$E$40,3,FALSE),0))</f>
        <v>886.5652432314572</v>
      </c>
      <c r="D574" s="46" cm="1">
        <f t="array" ref="D574">SUMPRODUCT('Distance Matrix_ex'!$B287:$AD287,TRANSPOSE('Entry capacity'!D$12:D$40))/(SUM('Entry capacity'!$D$12:$D$40)-IFERROR(VLOOKUP($A574,'Entry capacity'!$A$12:$E$40,4,FALSE),0))</f>
        <v>882.92528428497928</v>
      </c>
      <c r="E574" s="51" cm="1">
        <f t="array" ref="E574">SUMPRODUCT('Distance Matrix_ex'!$B287:$AD287,TRANSPOSE('Entry capacity'!E$12:E$40))/(SUM('Entry capacity'!$E$12:$E$40)-IFERROR(VLOOKUP($A574,'Entry capacity'!$A$12:$E$40,5,FALSE),0))</f>
        <v>883.30797790057295</v>
      </c>
    </row>
    <row r="575" spans="1:5" ht="15" customHeight="1" x14ac:dyDescent="0.25">
      <c r="A575" s="41" t="str">
        <f t="shared" ref="A575:B575" si="275">A288</f>
        <v>CI Tuy</v>
      </c>
      <c r="B575" s="4" t="str">
        <f t="shared" si="275"/>
        <v>VIP Ibérico</v>
      </c>
      <c r="C575" s="46" cm="1">
        <f t="array" ref="C575">SUMPRODUCT('Distance Matrix_ex'!$B288:$AD288,TRANSPOSE('Entry capacity'!C$12:C$40))/(SUM('Entry capacity'!$C$12:$C$40)-IFERROR(VLOOKUP($A575,'Entry capacity'!$A$12:$E$40,3,FALSE),0))</f>
        <v>1233.7674343762089</v>
      </c>
      <c r="D575" s="46" cm="1">
        <f t="array" ref="D575">SUMPRODUCT('Distance Matrix_ex'!$B288:$AD288,TRANSPOSE('Entry capacity'!D$12:D$40))/(SUM('Entry capacity'!$D$12:$D$40)-IFERROR(VLOOKUP($A575,'Entry capacity'!$A$12:$E$40,4,FALSE),0))</f>
        <v>1220.4710522018061</v>
      </c>
      <c r="E575" s="51" cm="1">
        <f t="array" ref="E575">SUMPRODUCT('Distance Matrix_ex'!$B288:$AD288,TRANSPOSE('Entry capacity'!E$12:E$40))/(SUM('Entry capacity'!$E$12:$E$40)-IFERROR(VLOOKUP($A575,'Entry capacity'!$A$12:$E$40,5,FALSE),0))</f>
        <v>1221.2902550336976</v>
      </c>
    </row>
    <row r="576" spans="1:5" ht="15" customHeight="1" x14ac:dyDescent="0.25">
      <c r="A576" s="41" t="str">
        <f t="shared" ref="A576:B576" si="276">A289</f>
        <v>AS Serrablo</v>
      </c>
      <c r="B576" s="4" t="str">
        <f t="shared" si="276"/>
        <v>AA.SS / Storage facilities</v>
      </c>
      <c r="C576" s="46" cm="1">
        <f t="array" ref="C576">SUMPRODUCT('Distance Matrix_ex'!$B289:$AD289,TRANSPOSE('Entry capacity'!C$12:C$40))/(SUM('Entry capacity'!$C$12:$C$40)-IFERROR(VLOOKUP($A576,'Entry capacity'!$A$12:$E$40,3,FALSE),0))</f>
        <v>713.35154202155093</v>
      </c>
      <c r="D576" s="46" cm="1">
        <f t="array" ref="D576">SUMPRODUCT('Distance Matrix_ex'!$B289:$AD289,TRANSPOSE('Entry capacity'!D$12:D$40))/(SUM('Entry capacity'!$D$12:$D$40)-IFERROR(VLOOKUP($A576,'Entry capacity'!$A$12:$E$40,4,FALSE),0))</f>
        <v>712.12255089254859</v>
      </c>
      <c r="E576" s="51" cm="1">
        <f t="array" ref="E576">SUMPRODUCT('Distance Matrix_ex'!$B289:$AD289,TRANSPOSE('Entry capacity'!E$12:E$40))/(SUM('Entry capacity'!$E$12:$E$40)-IFERROR(VLOOKUP($A576,'Entry capacity'!$A$12:$E$40,5,FALSE),0))</f>
        <v>712.94091571950878</v>
      </c>
    </row>
    <row r="577" spans="1:5" ht="15" customHeight="1" x14ac:dyDescent="0.25">
      <c r="A577" s="41" t="str">
        <f t="shared" ref="A577:B577" si="277">A290</f>
        <v>AS Gaviota</v>
      </c>
      <c r="B577" s="4" t="str">
        <f t="shared" si="277"/>
        <v>AA.SS / Storage facilities</v>
      </c>
      <c r="C577" s="46" cm="1">
        <f t="array" ref="C577">SUMPRODUCT('Distance Matrix_ex'!$B290:$AD290,TRANSPOSE('Entry capacity'!C$12:C$40))/(SUM('Entry capacity'!$C$12:$C$40)-IFERROR(VLOOKUP($A577,'Entry capacity'!$A$12:$E$40,3,FALSE),0))</f>
        <v>684.92424714972481</v>
      </c>
      <c r="D577" s="46" cm="1">
        <f t="array" ref="D577">SUMPRODUCT('Distance Matrix_ex'!$B290:$AD290,TRANSPOSE('Entry capacity'!D$12:D$40))/(SUM('Entry capacity'!$D$12:$D$40)-IFERROR(VLOOKUP($A577,'Entry capacity'!$A$12:$E$40,4,FALSE),0))</f>
        <v>678.55693802197766</v>
      </c>
      <c r="E577" s="51" cm="1">
        <f t="array" ref="E577">SUMPRODUCT('Distance Matrix_ex'!$B290:$AD290,TRANSPOSE('Entry capacity'!E$12:E$40))/(SUM('Entry capacity'!$E$12:$E$40)-IFERROR(VLOOKUP($A577,'Entry capacity'!$A$12:$E$40,5,FALSE),0))</f>
        <v>679.0481854403713</v>
      </c>
    </row>
    <row r="578" spans="1:5" ht="15" customHeight="1" x14ac:dyDescent="0.25">
      <c r="A578" s="41" t="str">
        <f t="shared" ref="A578:B578" si="278">A291</f>
        <v>AS Yela</v>
      </c>
      <c r="B578" s="4" t="str">
        <f t="shared" si="278"/>
        <v>AA.SS / Storage facilities</v>
      </c>
      <c r="C578" s="46" cm="1">
        <f t="array" ref="C578">SUMPRODUCT('Distance Matrix_ex'!$B291:$AD291,TRANSPOSE('Entry capacity'!C$12:C$40))/(SUM('Entry capacity'!$C$12:$C$40)-IFERROR(VLOOKUP($A578,'Entry capacity'!$A$12:$E$40,3,FALSE),0))</f>
        <v>598.60243393647306</v>
      </c>
      <c r="D578" s="46" cm="1">
        <f t="array" ref="D578">SUMPRODUCT('Distance Matrix_ex'!$B291:$AD291,TRANSPOSE('Entry capacity'!D$12:D$40))/(SUM('Entry capacity'!$D$12:$D$40)-IFERROR(VLOOKUP($A578,'Entry capacity'!$A$12:$E$40,4,FALSE),0))</f>
        <v>597.27831173296113</v>
      </c>
      <c r="E578" s="51" cm="1">
        <f t="array" ref="E578">SUMPRODUCT('Distance Matrix_ex'!$B291:$AD291,TRANSPOSE('Entry capacity'!E$12:E$40))/(SUM('Entry capacity'!$E$12:$E$40)-IFERROR(VLOOKUP($A578,'Entry capacity'!$A$12:$E$40,5,FALSE),0))</f>
        <v>597.14553118270544</v>
      </c>
    </row>
    <row r="579" spans="1:5" ht="15" customHeight="1" thickBot="1" x14ac:dyDescent="0.3">
      <c r="A579" s="41" t="str">
        <f t="shared" ref="A579:B579" si="279">A292</f>
        <v>YAC/AS Marismas</v>
      </c>
      <c r="B579" s="4" t="str">
        <f t="shared" si="279"/>
        <v>AA.SS / Storage facilities</v>
      </c>
      <c r="C579" s="46" cm="1">
        <f t="array" ref="C579">SUMPRODUCT('Distance Matrix_ex'!$B292:$AD292,TRANSPOSE('Entry capacity'!C$12:C$40))/(SUM('Entry capacity'!$C$12:$C$40)-IFERROR(VLOOKUP($A579,'Entry capacity'!$A$12:$E$40,3,FALSE),0))</f>
        <v>870.44795088913042</v>
      </c>
      <c r="D579" s="46" cm="1">
        <f t="array" ref="D579">SUMPRODUCT('Distance Matrix_ex'!$B292:$AD292,TRANSPOSE('Entry capacity'!D$12:D$40))/(SUM('Entry capacity'!$D$12:$D$40)-IFERROR(VLOOKUP($A579,'Entry capacity'!$A$12:$E$40,4,FALSE),0))</f>
        <v>876.75078664029331</v>
      </c>
      <c r="E579" s="51" cm="1">
        <f t="array" ref="E579">SUMPRODUCT('Distance Matrix_ex'!$B292:$AD292,TRANSPOSE('Entry capacity'!E$12:E$40))/(SUM('Entry capacity'!$E$12:$E$40)-IFERROR(VLOOKUP($A579,'Entry capacity'!$A$12:$E$40,5,FALSE),0))</f>
        <v>877.95440543880773</v>
      </c>
    </row>
    <row r="580" spans="1:5" ht="18.75" customHeight="1" thickBot="1" x14ac:dyDescent="0.3">
      <c r="A580" s="28" t="s">
        <v>7</v>
      </c>
      <c r="B580" s="29"/>
      <c r="C580" s="59">
        <f>SUM(C299:C579)</f>
        <v>196959.99322029547</v>
      </c>
      <c r="D580" s="59">
        <f>SUM(D299:D579)</f>
        <v>196181.35074748</v>
      </c>
      <c r="E580" s="59">
        <f>SUM(E299:E579)</f>
        <v>196367.47114566428</v>
      </c>
    </row>
    <row r="582" spans="1:5" ht="27.75" customHeight="1" x14ac:dyDescent="0.25">
      <c r="A582" s="84" t="s">
        <v>87</v>
      </c>
      <c r="B582" s="18"/>
      <c r="C582" s="19"/>
      <c r="D582" s="19"/>
      <c r="E582" s="19"/>
    </row>
    <row r="583" spans="1:5" ht="5.0999999999999996" customHeight="1" thickBot="1" x14ac:dyDescent="0.3"/>
    <row r="584" spans="1:5" ht="15" customHeight="1" x14ac:dyDescent="0.25">
      <c r="A584" s="216" t="s">
        <v>36</v>
      </c>
      <c r="B584" s="214" t="s">
        <v>162</v>
      </c>
      <c r="C584" s="22" t="s">
        <v>11</v>
      </c>
      <c r="D584" s="23"/>
      <c r="E584" s="24"/>
    </row>
    <row r="585" spans="1:5" ht="33" customHeight="1" x14ac:dyDescent="0.25">
      <c r="A585" s="217"/>
      <c r="B585" s="215"/>
      <c r="C585" s="21" t="s">
        <v>57</v>
      </c>
      <c r="D585" s="21" t="s">
        <v>58</v>
      </c>
      <c r="E585" s="25" t="s">
        <v>59</v>
      </c>
    </row>
    <row r="586" spans="1:5" ht="15" customHeight="1" x14ac:dyDescent="0.25">
      <c r="A586" s="48" t="str">
        <f>A299</f>
        <v>01.1A</v>
      </c>
      <c r="B586" s="4" t="str">
        <f>B299</f>
        <v>Salida Nacional / National exit</v>
      </c>
      <c r="C586" s="78">
        <f>(C299*C12)/SUMPRODUCT(C$12:C$292,C$299:C$579)</f>
        <v>1.474061193780391E-2</v>
      </c>
      <c r="D586" s="78">
        <f>(D299*D12)/SUMPRODUCT(D$12:D$292,D$299:D$579)</f>
        <v>1.3896403053120683E-2</v>
      </c>
      <c r="E586" s="79">
        <f>(E299*E12)/SUMPRODUCT(E$12:E$292,E$299:E$579)</f>
        <v>1.2991416942706342E-2</v>
      </c>
    </row>
    <row r="587" spans="1:5" ht="15" customHeight="1" x14ac:dyDescent="0.25">
      <c r="A587" s="41" t="str">
        <f t="shared" ref="A587:B587" si="280">A300</f>
        <v>03A</v>
      </c>
      <c r="B587" s="4" t="str">
        <f t="shared" si="280"/>
        <v>Salida Nacional / National exit</v>
      </c>
      <c r="C587" s="78">
        <f t="shared" ref="C587:E587" si="281">(C300*C13)/SUMPRODUCT(C$12:C$292,C$299:C$579)</f>
        <v>1.4855021781771406E-2</v>
      </c>
      <c r="D587" s="78">
        <f t="shared" si="281"/>
        <v>1.2901934427450143E-2</v>
      </c>
      <c r="E587" s="79">
        <f t="shared" si="281"/>
        <v>1.0902158968425507E-2</v>
      </c>
    </row>
    <row r="588" spans="1:5" ht="15" customHeight="1" x14ac:dyDescent="0.25">
      <c r="A588" s="41" t="str">
        <f t="shared" ref="A588:B588" si="282">A301</f>
        <v>1.01</v>
      </c>
      <c r="B588" s="4" t="str">
        <f t="shared" si="282"/>
        <v>Salida Nacional / National exit</v>
      </c>
      <c r="C588" s="78">
        <f t="shared" ref="C588:E588" si="283">(C301*C14)/SUMPRODUCT(C$12:C$292,C$299:C$579)</f>
        <v>6.0764244865677236E-4</v>
      </c>
      <c r="D588" s="78">
        <f t="shared" si="283"/>
        <v>6.4018436506743973E-4</v>
      </c>
      <c r="E588" s="79">
        <f t="shared" si="283"/>
        <v>6.6651194912257139E-4</v>
      </c>
    </row>
    <row r="589" spans="1:5" ht="15" customHeight="1" x14ac:dyDescent="0.25">
      <c r="A589" s="41" t="str">
        <f t="shared" ref="A589:B589" si="284">A302</f>
        <v>10</v>
      </c>
      <c r="B589" s="4" t="str">
        <f t="shared" si="284"/>
        <v>Salida Nacional / National exit</v>
      </c>
      <c r="C589" s="78">
        <f t="shared" ref="C589:E589" si="285">(C302*C15)/SUMPRODUCT(C$12:C$292,C$299:C$579)</f>
        <v>2.0676855501854829E-4</v>
      </c>
      <c r="D589" s="78">
        <f t="shared" si="285"/>
        <v>2.1719561722847937E-4</v>
      </c>
      <c r="E589" s="79">
        <f t="shared" si="285"/>
        <v>2.261472560012E-4</v>
      </c>
    </row>
    <row r="590" spans="1:5" ht="15" customHeight="1" x14ac:dyDescent="0.25">
      <c r="A590" s="41" t="str">
        <f t="shared" ref="A590:B590" si="286">A303</f>
        <v>11</v>
      </c>
      <c r="B590" s="4" t="str">
        <f t="shared" si="286"/>
        <v>Salida Nacional / National exit</v>
      </c>
      <c r="C590" s="78">
        <f t="shared" ref="C590:E590" si="287">(C303*C16)/SUMPRODUCT(C$12:C$292,C$299:C$579)</f>
        <v>1.1657636277061264E-2</v>
      </c>
      <c r="D590" s="78">
        <f t="shared" si="287"/>
        <v>1.25093941555139E-2</v>
      </c>
      <c r="E590" s="79">
        <f t="shared" si="287"/>
        <v>1.3059085173375869E-2</v>
      </c>
    </row>
    <row r="591" spans="1:5" ht="15" customHeight="1" x14ac:dyDescent="0.25">
      <c r="A591" s="41" t="str">
        <f t="shared" ref="A591:B591" si="288">A304</f>
        <v>12</v>
      </c>
      <c r="B591" s="4" t="str">
        <f t="shared" si="288"/>
        <v>Salida Nacional / National exit</v>
      </c>
      <c r="C591" s="78">
        <f t="shared" ref="C591:E591" si="289">(C304*C17)/SUMPRODUCT(C$12:C$292,C$299:C$579)</f>
        <v>8.4714622141073906E-3</v>
      </c>
      <c r="D591" s="78">
        <f t="shared" si="289"/>
        <v>8.3458553257503183E-3</v>
      </c>
      <c r="E591" s="79">
        <f t="shared" si="289"/>
        <v>8.0282053440309583E-3</v>
      </c>
    </row>
    <row r="592" spans="1:5" ht="15" customHeight="1" x14ac:dyDescent="0.25">
      <c r="A592" s="41" t="str">
        <f t="shared" ref="A592:B592" si="290">A305</f>
        <v>13</v>
      </c>
      <c r="B592" s="4" t="str">
        <f t="shared" si="290"/>
        <v>Salida Nacional / National exit</v>
      </c>
      <c r="C592" s="78">
        <f t="shared" ref="C592:E592" si="291">(C305*C18)/SUMPRODUCT(C$12:C$292,C$299:C$579)</f>
        <v>9.202872979260827E-5</v>
      </c>
      <c r="D592" s="78">
        <f t="shared" si="291"/>
        <v>9.8721057392284805E-5</v>
      </c>
      <c r="E592" s="79">
        <f t="shared" si="291"/>
        <v>1.0305684604359572E-4</v>
      </c>
    </row>
    <row r="593" spans="1:5" ht="15" customHeight="1" x14ac:dyDescent="0.25">
      <c r="A593" s="41" t="str">
        <f t="shared" ref="A593:B593" si="292">A306</f>
        <v>13A</v>
      </c>
      <c r="B593" s="4" t="str">
        <f t="shared" si="292"/>
        <v>Salida Nacional / National exit</v>
      </c>
      <c r="C593" s="78">
        <f t="shared" ref="C593:E593" si="293">(C306*C19)/SUMPRODUCT(C$12:C$292,C$299:C$579)</f>
        <v>8.071999814725922E-3</v>
      </c>
      <c r="D593" s="78">
        <f t="shared" si="293"/>
        <v>8.2039143518382231E-3</v>
      </c>
      <c r="E593" s="79">
        <f t="shared" si="293"/>
        <v>8.1385685560792093E-3</v>
      </c>
    </row>
    <row r="594" spans="1:5" ht="15" customHeight="1" x14ac:dyDescent="0.25">
      <c r="A594" s="41" t="str">
        <f t="shared" ref="A594:B594" si="294">A307</f>
        <v>14</v>
      </c>
      <c r="B594" s="4" t="str">
        <f t="shared" si="294"/>
        <v>Salida Nacional / National exit</v>
      </c>
      <c r="C594" s="78">
        <f t="shared" ref="C594:E594" si="295">(C307*C20)/SUMPRODUCT(C$12:C$292,C$299:C$579)</f>
        <v>4.8496949539155809E-6</v>
      </c>
      <c r="D594" s="78">
        <f t="shared" si="295"/>
        <v>5.2015623865129844E-6</v>
      </c>
      <c r="E594" s="79">
        <f t="shared" si="295"/>
        <v>5.4299562315063358E-6</v>
      </c>
    </row>
    <row r="595" spans="1:5" ht="15" customHeight="1" x14ac:dyDescent="0.25">
      <c r="A595" s="41" t="str">
        <f t="shared" ref="A595:B595" si="296">A308</f>
        <v>15</v>
      </c>
      <c r="B595" s="4" t="str">
        <f t="shared" si="296"/>
        <v>Salida Nacional / National exit</v>
      </c>
      <c r="C595" s="78">
        <f t="shared" ref="C595:E595" si="297">(C308*C21)/SUMPRODUCT(C$12:C$292,C$299:C$579)</f>
        <v>5.2978638529605026E-6</v>
      </c>
      <c r="D595" s="78">
        <f t="shared" si="297"/>
        <v>5.5395286097812854E-6</v>
      </c>
      <c r="E595" s="79">
        <f t="shared" si="297"/>
        <v>5.7623837998231173E-6</v>
      </c>
    </row>
    <row r="596" spans="1:5" ht="15" customHeight="1" x14ac:dyDescent="0.25">
      <c r="A596" s="41" t="str">
        <f t="shared" ref="A596:B596" si="298">A309</f>
        <v>15.02</v>
      </c>
      <c r="B596" s="4" t="str">
        <f t="shared" si="298"/>
        <v>Salida Nacional / National exit</v>
      </c>
      <c r="C596" s="78">
        <f t="shared" ref="C596:E596" si="299">(C309*C22)/SUMPRODUCT(C$12:C$292,C$299:C$579)</f>
        <v>1.6542809131598027E-3</v>
      </c>
      <c r="D596" s="78">
        <f t="shared" si="299"/>
        <v>1.7715478994442823E-3</v>
      </c>
      <c r="E596" s="79">
        <f t="shared" si="299"/>
        <v>1.8520948408287973E-3</v>
      </c>
    </row>
    <row r="597" spans="1:5" ht="15" customHeight="1" x14ac:dyDescent="0.25">
      <c r="A597" s="41" t="str">
        <f t="shared" ref="A597:B597" si="300">A310</f>
        <v>15.04</v>
      </c>
      <c r="B597" s="4" t="str">
        <f t="shared" si="300"/>
        <v>Salida Nacional / National exit</v>
      </c>
      <c r="C597" s="78">
        <f t="shared" ref="C597:E597" si="301">(C310*C23)/SUMPRODUCT(C$12:C$292,C$299:C$579)</f>
        <v>2.5772778876553229E-4</v>
      </c>
      <c r="D597" s="78">
        <f t="shared" si="301"/>
        <v>2.7425286715609585E-4</v>
      </c>
      <c r="E597" s="79">
        <f t="shared" si="301"/>
        <v>2.8608271198524588E-4</v>
      </c>
    </row>
    <row r="598" spans="1:5" ht="15" customHeight="1" x14ac:dyDescent="0.25">
      <c r="A598" s="41" t="str">
        <f t="shared" ref="A598:B598" si="302">A311</f>
        <v>15.07</v>
      </c>
      <c r="B598" s="4" t="str">
        <f t="shared" si="302"/>
        <v>Salida Nacional / National exit</v>
      </c>
      <c r="C598" s="78">
        <f t="shared" ref="C598:E598" si="303">(C311*C24)/SUMPRODUCT(C$12:C$292,C$299:C$579)</f>
        <v>3.4790266822695634E-3</v>
      </c>
      <c r="D598" s="78">
        <f t="shared" si="303"/>
        <v>3.7532558304945968E-3</v>
      </c>
      <c r="E598" s="79">
        <f t="shared" si="303"/>
        <v>3.9265935472755338E-3</v>
      </c>
    </row>
    <row r="599" spans="1:5" ht="15" customHeight="1" x14ac:dyDescent="0.25">
      <c r="A599" s="41" t="str">
        <f t="shared" ref="A599:B599" si="304">A312</f>
        <v>15.08</v>
      </c>
      <c r="B599" s="4" t="str">
        <f t="shared" si="304"/>
        <v>Salida Nacional / National exit</v>
      </c>
      <c r="C599" s="78">
        <f t="shared" ref="C599:E599" si="305">(C312*C25)/SUMPRODUCT(C$12:C$292,C$299:C$579)</f>
        <v>3.4285937038380974E-3</v>
      </c>
      <c r="D599" s="78">
        <f t="shared" si="305"/>
        <v>3.6980041307790559E-3</v>
      </c>
      <c r="E599" s="79">
        <f t="shared" si="305"/>
        <v>3.8679020831670803E-3</v>
      </c>
    </row>
    <row r="600" spans="1:5" ht="15" customHeight="1" x14ac:dyDescent="0.25">
      <c r="A600" s="41" t="str">
        <f t="shared" ref="A600:B600" si="306">A313</f>
        <v>15.08A</v>
      </c>
      <c r="B600" s="4" t="str">
        <f t="shared" si="306"/>
        <v>Salida Nacional / National exit</v>
      </c>
      <c r="C600" s="78">
        <f t="shared" ref="C600:E600" si="307">(C313*C26)/SUMPRODUCT(C$12:C$292,C$299:C$579)</f>
        <v>2.502911884746945E-3</v>
      </c>
      <c r="D600" s="78">
        <f t="shared" si="307"/>
        <v>2.7002281845987085E-3</v>
      </c>
      <c r="E600" s="79">
        <f t="shared" si="307"/>
        <v>2.8242780581690542E-3</v>
      </c>
    </row>
    <row r="601" spans="1:5" ht="15" customHeight="1" x14ac:dyDescent="0.25">
      <c r="A601" s="41" t="str">
        <f t="shared" ref="A601:B601" si="308">A314</f>
        <v>15.09</v>
      </c>
      <c r="B601" s="4" t="str">
        <f t="shared" si="308"/>
        <v>Salida Nacional / National exit</v>
      </c>
      <c r="C601" s="78">
        <f t="shared" ref="C601:E601" si="309">(C314*C27)/SUMPRODUCT(C$12:C$292,C$299:C$579)</f>
        <v>2.3254656966485809E-3</v>
      </c>
      <c r="D601" s="78">
        <f t="shared" si="309"/>
        <v>2.5089578633924734E-3</v>
      </c>
      <c r="E601" s="79">
        <f t="shared" si="309"/>
        <v>2.6242188599795275E-3</v>
      </c>
    </row>
    <row r="602" spans="1:5" ht="15" customHeight="1" x14ac:dyDescent="0.25">
      <c r="A602" s="41" t="str">
        <f t="shared" ref="A602:B602" si="310">A315</f>
        <v>15.09AD</v>
      </c>
      <c r="B602" s="4" t="str">
        <f t="shared" si="310"/>
        <v>Salida Nacional / National exit</v>
      </c>
      <c r="C602" s="78">
        <f t="shared" ref="C602:E602" si="311">(C315*C28)/SUMPRODUCT(C$12:C$292,C$299:C$579)</f>
        <v>2.0685894602737731E-2</v>
      </c>
      <c r="D602" s="78">
        <f t="shared" si="311"/>
        <v>2.1243113484775523E-2</v>
      </c>
      <c r="E602" s="79">
        <f t="shared" si="311"/>
        <v>2.1233654729445384E-2</v>
      </c>
    </row>
    <row r="603" spans="1:5" ht="15" customHeight="1" x14ac:dyDescent="0.25">
      <c r="A603" s="41" t="str">
        <f t="shared" ref="A603:B603" si="312">A316</f>
        <v>15.09X</v>
      </c>
      <c r="B603" s="4" t="str">
        <f t="shared" si="312"/>
        <v>Salida Nacional / National exit</v>
      </c>
      <c r="C603" s="78">
        <f t="shared" ref="C603:E603" si="313">(C316*C29)/SUMPRODUCT(C$12:C$292,C$299:C$579)</f>
        <v>9.0772438097480623E-4</v>
      </c>
      <c r="D603" s="78">
        <f t="shared" si="313"/>
        <v>9.7985953632120579E-4</v>
      </c>
      <c r="E603" s="79">
        <f t="shared" si="313"/>
        <v>1.0248684378798107E-3</v>
      </c>
    </row>
    <row r="604" spans="1:5" ht="15" customHeight="1" x14ac:dyDescent="0.25">
      <c r="A604" s="41" t="str">
        <f t="shared" ref="A604:B604" si="314">A317</f>
        <v>15.09X.3</v>
      </c>
      <c r="B604" s="4" t="str">
        <f t="shared" si="314"/>
        <v>Salida Nacional / National exit</v>
      </c>
      <c r="C604" s="78">
        <f t="shared" ref="C604:E604" si="315">(C317*C30)/SUMPRODUCT(C$12:C$292,C$299:C$579)</f>
        <v>2.1790968546210061E-3</v>
      </c>
      <c r="D604" s="78">
        <f t="shared" si="315"/>
        <v>2.3254152700668508E-3</v>
      </c>
      <c r="E604" s="79">
        <f t="shared" si="315"/>
        <v>2.4243943890794885E-3</v>
      </c>
    </row>
    <row r="605" spans="1:5" ht="15" customHeight="1" x14ac:dyDescent="0.25">
      <c r="A605" s="41" t="str">
        <f t="shared" ref="A605:B605" si="316">A318</f>
        <v>15.10</v>
      </c>
      <c r="B605" s="4" t="str">
        <f t="shared" si="316"/>
        <v>Salida Nacional / National exit</v>
      </c>
      <c r="C605" s="78">
        <f t="shared" ref="C605:E605" si="317">(C318*C31)/SUMPRODUCT(C$12:C$292,C$299:C$579)</f>
        <v>2.9875779228592634E-4</v>
      </c>
      <c r="D605" s="78">
        <f t="shared" si="317"/>
        <v>3.2181789377489737E-4</v>
      </c>
      <c r="E605" s="79">
        <f t="shared" si="317"/>
        <v>3.3642584730421269E-4</v>
      </c>
    </row>
    <row r="606" spans="1:5" ht="15" customHeight="1" x14ac:dyDescent="0.25">
      <c r="A606" s="41" t="str">
        <f t="shared" ref="A606:B606" si="318">A319</f>
        <v>15.11</v>
      </c>
      <c r="B606" s="4" t="str">
        <f t="shared" si="318"/>
        <v>Salida Nacional / National exit</v>
      </c>
      <c r="C606" s="78">
        <f t="shared" ref="C606:E606" si="319">(C319*C32)/SUMPRODUCT(C$12:C$292,C$299:C$579)</f>
        <v>1.7749049270416142E-3</v>
      </c>
      <c r="D606" s="78">
        <f t="shared" si="319"/>
        <v>1.9198384077984177E-3</v>
      </c>
      <c r="E606" s="79">
        <f t="shared" si="319"/>
        <v>2.0031446204622399E-3</v>
      </c>
    </row>
    <row r="607" spans="1:5" ht="15" customHeight="1" x14ac:dyDescent="0.25">
      <c r="A607" s="41" t="str">
        <f t="shared" ref="A607:B607" si="320">A320</f>
        <v>15.12</v>
      </c>
      <c r="B607" s="4" t="str">
        <f t="shared" si="320"/>
        <v>Salida Nacional / National exit</v>
      </c>
      <c r="C607" s="78">
        <f t="shared" ref="C607:E607" si="321">(C320*C33)/SUMPRODUCT(C$12:C$292,C$299:C$579)</f>
        <v>1.2964115827543321E-3</v>
      </c>
      <c r="D607" s="78">
        <f t="shared" si="321"/>
        <v>1.3806190427858287E-3</v>
      </c>
      <c r="E607" s="79">
        <f t="shared" si="321"/>
        <v>1.4390684992745836E-3</v>
      </c>
    </row>
    <row r="608" spans="1:5" ht="15" customHeight="1" x14ac:dyDescent="0.25">
      <c r="A608" s="41" t="str">
        <f t="shared" ref="A608:B608" si="322">A321</f>
        <v>15.13E.C.</v>
      </c>
      <c r="B608" s="4" t="str">
        <f t="shared" si="322"/>
        <v>Salida Nacional / National exit</v>
      </c>
      <c r="C608" s="78">
        <f t="shared" ref="C608:E608" si="323">(C321*C34)/SUMPRODUCT(C$12:C$292,C$299:C$579)</f>
        <v>1.1036385691734129E-7</v>
      </c>
      <c r="D608" s="78">
        <f t="shared" si="323"/>
        <v>1.1754260387506722E-7</v>
      </c>
      <c r="E608" s="79">
        <f t="shared" si="323"/>
        <v>1.2250766638284243E-7</v>
      </c>
    </row>
    <row r="609" spans="1:5" ht="15" customHeight="1" x14ac:dyDescent="0.25">
      <c r="A609" s="41" t="str">
        <f t="shared" ref="A609:B609" si="324">A322</f>
        <v>15.14</v>
      </c>
      <c r="B609" s="4" t="str">
        <f t="shared" si="324"/>
        <v>Salida Nacional / National exit</v>
      </c>
      <c r="C609" s="78">
        <f t="shared" ref="C609:E609" si="325">(C322*C35)/SUMPRODUCT(C$12:C$292,C$299:C$579)</f>
        <v>6.6871522207444141E-3</v>
      </c>
      <c r="D609" s="78">
        <f t="shared" si="325"/>
        <v>7.122125939394831E-3</v>
      </c>
      <c r="E609" s="79">
        <f t="shared" si="325"/>
        <v>7.422968315684053E-3</v>
      </c>
    </row>
    <row r="610" spans="1:5" ht="15" customHeight="1" x14ac:dyDescent="0.25">
      <c r="A610" s="41" t="str">
        <f t="shared" ref="A610:B610" si="326">A323</f>
        <v>15.15</v>
      </c>
      <c r="B610" s="4" t="str">
        <f t="shared" si="326"/>
        <v>Salida Nacional / National exit</v>
      </c>
      <c r="C610" s="78">
        <f t="shared" ref="C610:E610" si="327">(C323*C36)/SUMPRODUCT(C$12:C$292,C$299:C$579)</f>
        <v>9.3920708820577218E-4</v>
      </c>
      <c r="D610" s="78">
        <f t="shared" si="327"/>
        <v>1.0006101270654555E-3</v>
      </c>
      <c r="E610" s="79">
        <f t="shared" si="327"/>
        <v>1.0428908234448096E-3</v>
      </c>
    </row>
    <row r="611" spans="1:5" ht="15" customHeight="1" x14ac:dyDescent="0.25">
      <c r="A611" s="41" t="str">
        <f t="shared" ref="A611:B611" si="328">A324</f>
        <v>15.16</v>
      </c>
      <c r="B611" s="4" t="str">
        <f t="shared" si="328"/>
        <v>Salida Nacional / National exit</v>
      </c>
      <c r="C611" s="78">
        <f t="shared" ref="C611:E611" si="329">(C324*C37)/SUMPRODUCT(C$12:C$292,C$299:C$579)</f>
        <v>9.7942053316081102E-4</v>
      </c>
      <c r="D611" s="78">
        <f t="shared" si="329"/>
        <v>1.0358182734196272E-3</v>
      </c>
      <c r="E611" s="79">
        <f t="shared" si="329"/>
        <v>1.0765961507997789E-3</v>
      </c>
    </row>
    <row r="612" spans="1:5" ht="15" customHeight="1" x14ac:dyDescent="0.25">
      <c r="A612" s="41" t="str">
        <f t="shared" ref="A612:B612" si="330">A325</f>
        <v>15.17</v>
      </c>
      <c r="B612" s="4" t="str">
        <f t="shared" si="330"/>
        <v>Salida Nacional / National exit</v>
      </c>
      <c r="C612" s="78">
        <f t="shared" ref="C612:E612" si="331">(C325*C38)/SUMPRODUCT(C$12:C$292,C$299:C$579)</f>
        <v>9.7186531853561166E-4</v>
      </c>
      <c r="D612" s="78">
        <f t="shared" si="331"/>
        <v>1.0497373968491974E-3</v>
      </c>
      <c r="E612" s="79">
        <f t="shared" si="331"/>
        <v>1.0947080557812913E-3</v>
      </c>
    </row>
    <row r="613" spans="1:5" ht="15" customHeight="1" x14ac:dyDescent="0.25">
      <c r="A613" s="41" t="str">
        <f t="shared" ref="A613:B613" si="332">A326</f>
        <v>15.19</v>
      </c>
      <c r="B613" s="4" t="str">
        <f t="shared" si="332"/>
        <v>Salida Nacional / National exit</v>
      </c>
      <c r="C613" s="78">
        <f t="shared" ref="C613:E613" si="333">(C326*C39)/SUMPRODUCT(C$12:C$292,C$299:C$579)</f>
        <v>6.6085113098742637E-4</v>
      </c>
      <c r="D613" s="78">
        <f t="shared" si="333"/>
        <v>7.0944379441136496E-4</v>
      </c>
      <c r="E613" s="79">
        <f t="shared" si="333"/>
        <v>7.4067239617645617E-4</v>
      </c>
    </row>
    <row r="614" spans="1:5" ht="15" customHeight="1" x14ac:dyDescent="0.25">
      <c r="A614" s="41" t="str">
        <f t="shared" ref="A614:B614" si="334">A327</f>
        <v>15.20.04</v>
      </c>
      <c r="B614" s="4" t="str">
        <f t="shared" si="334"/>
        <v>Salida Nacional / National exit</v>
      </c>
      <c r="C614" s="78">
        <f t="shared" ref="C614:E614" si="335">(C327*C40)/SUMPRODUCT(C$12:C$292,C$299:C$579)</f>
        <v>7.0139959194048218E-5</v>
      </c>
      <c r="D614" s="78">
        <f t="shared" si="335"/>
        <v>7.4589669879548886E-5</v>
      </c>
      <c r="E614" s="79">
        <f t="shared" si="335"/>
        <v>7.7717578767476844E-5</v>
      </c>
    </row>
    <row r="615" spans="1:5" ht="15" customHeight="1" x14ac:dyDescent="0.25">
      <c r="A615" s="41" t="str">
        <f t="shared" ref="A615:B615" si="336">A328</f>
        <v>15.20.05</v>
      </c>
      <c r="B615" s="4" t="str">
        <f t="shared" si="336"/>
        <v>Salida Nacional / National exit</v>
      </c>
      <c r="C615" s="78">
        <f t="shared" ref="C615:E615" si="337">(C328*C41)/SUMPRODUCT(C$12:C$292,C$299:C$579)</f>
        <v>5.9732055679544834E-5</v>
      </c>
      <c r="D615" s="78">
        <f t="shared" si="337"/>
        <v>6.284801235173909E-5</v>
      </c>
      <c r="E615" s="79">
        <f t="shared" si="337"/>
        <v>6.5340093974686778E-5</v>
      </c>
    </row>
    <row r="616" spans="1:5" ht="15" customHeight="1" x14ac:dyDescent="0.25">
      <c r="A616" s="41" t="str">
        <f t="shared" ref="A616:B616" si="338">A329</f>
        <v>15.20.06</v>
      </c>
      <c r="B616" s="4" t="str">
        <f t="shared" si="338"/>
        <v>Salida Nacional / National exit</v>
      </c>
      <c r="C616" s="78">
        <f t="shared" ref="C616:E616" si="339">(C329*C42)/SUMPRODUCT(C$12:C$292,C$299:C$579)</f>
        <v>1.0818023060037432E-3</v>
      </c>
      <c r="D616" s="78">
        <f t="shared" si="339"/>
        <v>1.1472569082233623E-3</v>
      </c>
      <c r="E616" s="79">
        <f t="shared" si="339"/>
        <v>1.1945806098251481E-3</v>
      </c>
    </row>
    <row r="617" spans="1:5" ht="15" customHeight="1" x14ac:dyDescent="0.25">
      <c r="A617" s="41" t="str">
        <f t="shared" ref="A617:B617" si="340">A330</f>
        <v>15.20A.1</v>
      </c>
      <c r="B617" s="4" t="str">
        <f t="shared" si="340"/>
        <v>Salida Nacional / National exit</v>
      </c>
      <c r="C617" s="78">
        <f t="shared" ref="C617:E617" si="341">(C330*C43)/SUMPRODUCT(C$12:C$292,C$299:C$579)</f>
        <v>1.878197263065593E-3</v>
      </c>
      <c r="D617" s="78">
        <f t="shared" si="341"/>
        <v>2.0191465028007176E-3</v>
      </c>
      <c r="E617" s="79">
        <f t="shared" si="341"/>
        <v>2.1083033306807638E-3</v>
      </c>
    </row>
    <row r="618" spans="1:5" ht="15" customHeight="1" x14ac:dyDescent="0.25">
      <c r="A618" s="41" t="str">
        <f t="shared" ref="A618:B618" si="342">A331</f>
        <v>15.21</v>
      </c>
      <c r="B618" s="4" t="str">
        <f t="shared" si="342"/>
        <v>Salida Nacional / National exit</v>
      </c>
      <c r="C618" s="78">
        <f t="shared" ref="C618:E618" si="343">(C331*C44)/SUMPRODUCT(C$12:C$292,C$299:C$579)</f>
        <v>9.0282207637846091E-4</v>
      </c>
      <c r="D618" s="78">
        <f t="shared" si="343"/>
        <v>9.7080586205302731E-4</v>
      </c>
      <c r="E618" s="79">
        <f t="shared" si="343"/>
        <v>1.0135515068167356E-3</v>
      </c>
    </row>
    <row r="619" spans="1:5" ht="15" customHeight="1" x14ac:dyDescent="0.25">
      <c r="A619" s="41" t="str">
        <f t="shared" ref="A619:B619" si="344">A332</f>
        <v>15.22</v>
      </c>
      <c r="B619" s="4" t="str">
        <f t="shared" si="344"/>
        <v>Salida Nacional / National exit</v>
      </c>
      <c r="C619" s="78">
        <f t="shared" ref="C619:E619" si="345">(C332*C45)/SUMPRODUCT(C$12:C$292,C$299:C$579)</f>
        <v>3.068966261343016E-4</v>
      </c>
      <c r="D619" s="78">
        <f t="shared" si="345"/>
        <v>3.2552437497592108E-4</v>
      </c>
      <c r="E619" s="79">
        <f t="shared" si="345"/>
        <v>3.3868821276163906E-4</v>
      </c>
    </row>
    <row r="620" spans="1:5" ht="15" customHeight="1" x14ac:dyDescent="0.25">
      <c r="A620" s="41" t="str">
        <f t="shared" ref="A620:B620" si="346">A333</f>
        <v>15.23</v>
      </c>
      <c r="B620" s="4" t="str">
        <f t="shared" si="346"/>
        <v>Salida Nacional / National exit</v>
      </c>
      <c r="C620" s="78">
        <f t="shared" ref="C620:E620" si="347">(C333*C46)/SUMPRODUCT(C$12:C$292,C$299:C$579)</f>
        <v>9.7167769685519421E-5</v>
      </c>
      <c r="D620" s="78">
        <f t="shared" si="347"/>
        <v>1.0438194828604369E-4</v>
      </c>
      <c r="E620" s="79">
        <f t="shared" si="347"/>
        <v>1.0892223901589601E-4</v>
      </c>
    </row>
    <row r="621" spans="1:5" ht="15" customHeight="1" x14ac:dyDescent="0.25">
      <c r="A621" s="41" t="str">
        <f t="shared" ref="A621:B621" si="348">A334</f>
        <v>15.24</v>
      </c>
      <c r="B621" s="4" t="str">
        <f t="shared" si="348"/>
        <v>Salida Nacional / National exit</v>
      </c>
      <c r="C621" s="78">
        <f t="shared" ref="C621:E621" si="349">(C334*C47)/SUMPRODUCT(C$12:C$292,C$299:C$579)</f>
        <v>2.0872713041036207E-3</v>
      </c>
      <c r="D621" s="78">
        <f t="shared" si="349"/>
        <v>2.2222180107036096E-3</v>
      </c>
      <c r="E621" s="79">
        <f t="shared" si="349"/>
        <v>2.3135819144328744E-3</v>
      </c>
    </row>
    <row r="622" spans="1:5" ht="15" customHeight="1" x14ac:dyDescent="0.25">
      <c r="A622" s="41" t="str">
        <f t="shared" ref="A622:B622" si="350">A335</f>
        <v>15.26</v>
      </c>
      <c r="B622" s="4" t="str">
        <f t="shared" si="350"/>
        <v>Salida Nacional / National exit</v>
      </c>
      <c r="C622" s="78">
        <f t="shared" ref="C622:E622" si="351">(C335*C48)/SUMPRODUCT(C$12:C$292,C$299:C$579)</f>
        <v>4.1014902989689611E-4</v>
      </c>
      <c r="D622" s="78">
        <f t="shared" si="351"/>
        <v>4.3656184323526647E-4</v>
      </c>
      <c r="E622" s="79">
        <f t="shared" si="351"/>
        <v>4.5436888224092254E-4</v>
      </c>
    </row>
    <row r="623" spans="1:5" ht="15" customHeight="1" x14ac:dyDescent="0.25">
      <c r="A623" s="41" t="str">
        <f t="shared" ref="A623:B623" si="352">A336</f>
        <v>15.26AE.C.</v>
      </c>
      <c r="B623" s="4" t="str">
        <f t="shared" si="352"/>
        <v>Salida Nacional / National exit</v>
      </c>
      <c r="C623" s="78">
        <f t="shared" ref="C623:E623" si="353">(C336*C49)/SUMPRODUCT(C$12:C$292,C$299:C$579)</f>
        <v>3.3950145651579657E-8</v>
      </c>
      <c r="D623" s="78">
        <f t="shared" si="353"/>
        <v>3.613615533597272E-8</v>
      </c>
      <c r="E623" s="79">
        <f t="shared" si="353"/>
        <v>3.7609357153486844E-8</v>
      </c>
    </row>
    <row r="624" spans="1:5" ht="15" customHeight="1" x14ac:dyDescent="0.25">
      <c r="A624" s="41" t="str">
        <f t="shared" ref="A624:B624" si="354">A337</f>
        <v>15.28-16</v>
      </c>
      <c r="B624" s="4" t="str">
        <f t="shared" si="354"/>
        <v>Salida Nacional / National exit</v>
      </c>
      <c r="C624" s="78">
        <f t="shared" ref="C624:E624" si="355">(C337*C50)/SUMPRODUCT(C$12:C$292,C$299:C$579)</f>
        <v>4.6278375020702116E-4</v>
      </c>
      <c r="D624" s="78">
        <f t="shared" si="355"/>
        <v>4.9357063516404617E-4</v>
      </c>
      <c r="E624" s="79">
        <f t="shared" si="355"/>
        <v>5.1385965193382135E-4</v>
      </c>
    </row>
    <row r="625" spans="1:5" ht="15" customHeight="1" x14ac:dyDescent="0.25">
      <c r="A625" s="41" t="str">
        <f t="shared" ref="A625:B625" si="356">A338</f>
        <v>15.30</v>
      </c>
      <c r="B625" s="4" t="str">
        <f t="shared" si="356"/>
        <v>Salida Nacional / National exit</v>
      </c>
      <c r="C625" s="78">
        <f t="shared" ref="C625:E625" si="357">(C338*C51)/SUMPRODUCT(C$12:C$292,C$299:C$579)</f>
        <v>1.4876737570918374E-4</v>
      </c>
      <c r="D625" s="78">
        <f t="shared" si="357"/>
        <v>1.5898179064118386E-4</v>
      </c>
      <c r="E625" s="79">
        <f t="shared" si="357"/>
        <v>1.6556009639128895E-4</v>
      </c>
    </row>
    <row r="626" spans="1:5" ht="15" customHeight="1" x14ac:dyDescent="0.25">
      <c r="A626" s="41" t="str">
        <f t="shared" ref="A626:B626" si="358">A339</f>
        <v>15.31</v>
      </c>
      <c r="B626" s="4" t="str">
        <f t="shared" si="358"/>
        <v>Salida Nacional / National exit</v>
      </c>
      <c r="C626" s="78">
        <f t="shared" ref="C626:E626" si="359">(C339*C52)/SUMPRODUCT(C$12:C$292,C$299:C$579)</f>
        <v>8.9585706089203593E-3</v>
      </c>
      <c r="D626" s="78">
        <f t="shared" si="359"/>
        <v>9.4601622647085982E-3</v>
      </c>
      <c r="E626" s="79">
        <f t="shared" si="359"/>
        <v>9.8143033785905061E-3</v>
      </c>
    </row>
    <row r="627" spans="1:5" ht="15" customHeight="1" x14ac:dyDescent="0.25">
      <c r="A627" s="41" t="str">
        <f t="shared" ref="A627:B627" si="360">A340</f>
        <v>15.31.1A</v>
      </c>
      <c r="B627" s="4" t="str">
        <f t="shared" si="360"/>
        <v>Salida Nacional / National exit</v>
      </c>
      <c r="C627" s="78">
        <f t="shared" ref="C627:E627" si="361">(C340*C53)/SUMPRODUCT(C$12:C$292,C$299:C$579)</f>
        <v>4.2211847606574843E-3</v>
      </c>
      <c r="D627" s="78">
        <f t="shared" si="361"/>
        <v>4.446857286789555E-3</v>
      </c>
      <c r="E627" s="79">
        <f t="shared" si="361"/>
        <v>4.6116370737289405E-3</v>
      </c>
    </row>
    <row r="628" spans="1:5" ht="15" customHeight="1" x14ac:dyDescent="0.25">
      <c r="A628" s="41" t="str">
        <f t="shared" ref="A628:B628" si="362">A341</f>
        <v>15.31.3</v>
      </c>
      <c r="B628" s="4" t="str">
        <f t="shared" si="362"/>
        <v>Salida Nacional / National exit</v>
      </c>
      <c r="C628" s="78">
        <f t="shared" ref="C628:E628" si="363">(C341*C54)/SUMPRODUCT(C$12:C$292,C$299:C$579)</f>
        <v>3.6725015285757473E-3</v>
      </c>
      <c r="D628" s="78">
        <f t="shared" si="363"/>
        <v>3.9363144439925734E-3</v>
      </c>
      <c r="E628" s="79">
        <f t="shared" si="363"/>
        <v>4.1029339707050697E-3</v>
      </c>
    </row>
    <row r="629" spans="1:5" ht="15" customHeight="1" x14ac:dyDescent="0.25">
      <c r="A629" s="41" t="str">
        <f t="shared" ref="A629:B629" si="364">A342</f>
        <v>15.31A.2</v>
      </c>
      <c r="B629" s="4" t="str">
        <f t="shared" si="364"/>
        <v>Salida Nacional / National exit</v>
      </c>
      <c r="C629" s="78">
        <f t="shared" ref="C629:E629" si="365">(C342*C55)/SUMPRODUCT(C$12:C$292,C$299:C$579)</f>
        <v>3.9887524697432164E-6</v>
      </c>
      <c r="D629" s="78">
        <f t="shared" si="365"/>
        <v>4.1880670492904154E-6</v>
      </c>
      <c r="E629" s="79">
        <f t="shared" si="365"/>
        <v>4.343797931328825E-6</v>
      </c>
    </row>
    <row r="630" spans="1:5" ht="15" customHeight="1" x14ac:dyDescent="0.25">
      <c r="A630" s="41" t="str">
        <f t="shared" ref="A630:B630" si="366">A343</f>
        <v>15.31A.4</v>
      </c>
      <c r="B630" s="4" t="str">
        <f t="shared" si="366"/>
        <v>Salida Nacional / National exit</v>
      </c>
      <c r="C630" s="78">
        <f t="shared" ref="C630:E630" si="367">(C343*C56)/SUMPRODUCT(C$12:C$292,C$299:C$579)</f>
        <v>4.8297493911773784E-4</v>
      </c>
      <c r="D630" s="78">
        <f t="shared" si="367"/>
        <v>5.1697601909668901E-4</v>
      </c>
      <c r="E630" s="79">
        <f t="shared" si="367"/>
        <v>5.3871928227139214E-4</v>
      </c>
    </row>
    <row r="631" spans="1:5" ht="15" customHeight="1" x14ac:dyDescent="0.25">
      <c r="A631" s="41" t="str">
        <f t="shared" ref="A631:B631" si="368">A344</f>
        <v>15.34</v>
      </c>
      <c r="B631" s="4" t="str">
        <f t="shared" si="368"/>
        <v>Salida Nacional / National exit</v>
      </c>
      <c r="C631" s="78">
        <f t="shared" ref="C631:E631" si="369">(C344*C57)/SUMPRODUCT(C$12:C$292,C$299:C$579)</f>
        <v>2.4412115344063724E-2</v>
      </c>
      <c r="D631" s="78">
        <f t="shared" si="369"/>
        <v>2.187910286181427E-2</v>
      </c>
      <c r="E631" s="79">
        <f t="shared" si="369"/>
        <v>1.8640985848295547E-2</v>
      </c>
    </row>
    <row r="632" spans="1:5" ht="15" customHeight="1" x14ac:dyDescent="0.25">
      <c r="A632" s="41" t="str">
        <f t="shared" ref="A632:B632" si="370">A345</f>
        <v>15E.C.</v>
      </c>
      <c r="B632" s="4" t="str">
        <f t="shared" si="370"/>
        <v>Salida Nacional / National exit</v>
      </c>
      <c r="C632" s="78">
        <f t="shared" ref="C632:E632" si="371">(C345*C58)/SUMPRODUCT(C$12:C$292,C$299:C$579)</f>
        <v>9.8633634493604576E-8</v>
      </c>
      <c r="D632" s="78">
        <f t="shared" si="371"/>
        <v>1.0313284954192778E-7</v>
      </c>
      <c r="E632" s="79">
        <f t="shared" si="371"/>
        <v>1.0728188319656904E-7</v>
      </c>
    </row>
    <row r="633" spans="1:5" ht="15" customHeight="1" x14ac:dyDescent="0.25">
      <c r="A633" s="41" t="str">
        <f t="shared" ref="A633:B633" si="372">A346</f>
        <v>16A</v>
      </c>
      <c r="B633" s="4" t="str">
        <f t="shared" si="372"/>
        <v>Salida Nacional / National exit</v>
      </c>
      <c r="C633" s="78">
        <f t="shared" ref="C633:E633" si="373">(C346*C59)/SUMPRODUCT(C$12:C$292,C$299:C$579)</f>
        <v>1.1839635680962278E-4</v>
      </c>
      <c r="D633" s="78">
        <f t="shared" si="373"/>
        <v>1.2377985145238361E-4</v>
      </c>
      <c r="E633" s="79">
        <f t="shared" si="373"/>
        <v>1.2875945786624079E-4</v>
      </c>
    </row>
    <row r="634" spans="1:5" ht="15" customHeight="1" x14ac:dyDescent="0.25">
      <c r="A634" s="41" t="str">
        <f t="shared" ref="A634:B634" si="374">A347</f>
        <v>19</v>
      </c>
      <c r="B634" s="4" t="str">
        <f t="shared" si="374"/>
        <v>Salida Nacional / National exit</v>
      </c>
      <c r="C634" s="78">
        <f t="shared" ref="C634:E634" si="375">(C347*C60)/SUMPRODUCT(C$12:C$292,C$299:C$579)</f>
        <v>1.5240687806546539E-3</v>
      </c>
      <c r="D634" s="78">
        <f t="shared" si="375"/>
        <v>1.6012959721441746E-3</v>
      </c>
      <c r="E634" s="79">
        <f t="shared" si="375"/>
        <v>1.6702761408260703E-3</v>
      </c>
    </row>
    <row r="635" spans="1:5" ht="15" customHeight="1" x14ac:dyDescent="0.25">
      <c r="A635" s="41" t="str">
        <f t="shared" ref="A635:B635" si="376">A348</f>
        <v>20</v>
      </c>
      <c r="B635" s="4" t="str">
        <f t="shared" si="376"/>
        <v>Salida Nacional / National exit</v>
      </c>
      <c r="C635" s="78">
        <f t="shared" ref="C635:E635" si="377">(C348*C61)/SUMPRODUCT(C$12:C$292,C$299:C$579)</f>
        <v>1.0661051385894606E-2</v>
      </c>
      <c r="D635" s="78">
        <f t="shared" si="377"/>
        <v>9.6730823285552277E-3</v>
      </c>
      <c r="E635" s="79">
        <f t="shared" si="377"/>
        <v>8.5290533270614508E-3</v>
      </c>
    </row>
    <row r="636" spans="1:5" ht="15" customHeight="1" x14ac:dyDescent="0.25">
      <c r="A636" s="41" t="str">
        <f t="shared" ref="A636:B636" si="378">A349</f>
        <v>20.00A</v>
      </c>
      <c r="B636" s="4" t="str">
        <f t="shared" si="378"/>
        <v>Salida Nacional / National exit</v>
      </c>
      <c r="C636" s="78">
        <f t="shared" ref="C636:E636" si="379">(C349*C62)/SUMPRODUCT(C$12:C$292,C$299:C$579)</f>
        <v>5.3954717978974758E-6</v>
      </c>
      <c r="D636" s="78">
        <f t="shared" si="379"/>
        <v>4.7382495199885082E-6</v>
      </c>
      <c r="E636" s="79">
        <f t="shared" si="379"/>
        <v>4.0039924798798111E-6</v>
      </c>
    </row>
    <row r="637" spans="1:5" ht="15" customHeight="1" x14ac:dyDescent="0.25">
      <c r="A637" s="41" t="str">
        <f t="shared" ref="A637:B637" si="380">A350</f>
        <v>21</v>
      </c>
      <c r="B637" s="4" t="str">
        <f t="shared" si="380"/>
        <v>Salida Nacional / National exit</v>
      </c>
      <c r="C637" s="78">
        <f t="shared" ref="C637:E637" si="381">(C350*C63)/SUMPRODUCT(C$12:C$292,C$299:C$579)</f>
        <v>5.4172860552053812E-4</v>
      </c>
      <c r="D637" s="78">
        <f t="shared" si="381"/>
        <v>5.6441859332608099E-4</v>
      </c>
      <c r="E637" s="79">
        <f t="shared" si="381"/>
        <v>5.8733893290256755E-4</v>
      </c>
    </row>
    <row r="638" spans="1:5" ht="15" customHeight="1" x14ac:dyDescent="0.25">
      <c r="A638" s="41" t="str">
        <f t="shared" ref="A638:B638" si="382">A351</f>
        <v>22</v>
      </c>
      <c r="B638" s="4" t="str">
        <f t="shared" si="382"/>
        <v>Salida Nacional / National exit</v>
      </c>
      <c r="C638" s="78">
        <f t="shared" ref="C638:E638" si="383">(C351*C64)/SUMPRODUCT(C$12:C$292,C$299:C$579)</f>
        <v>7.9634119711341435E-4</v>
      </c>
      <c r="D638" s="78">
        <f t="shared" si="383"/>
        <v>8.430079844294788E-4</v>
      </c>
      <c r="E638" s="79">
        <f t="shared" si="383"/>
        <v>8.814965083161413E-4</v>
      </c>
    </row>
    <row r="639" spans="1:5" ht="15" customHeight="1" x14ac:dyDescent="0.25">
      <c r="A639" s="41" t="str">
        <f t="shared" ref="A639:B639" si="384">A352</f>
        <v>23</v>
      </c>
      <c r="B639" s="4" t="str">
        <f t="shared" si="384"/>
        <v>Salida Nacional / National exit</v>
      </c>
      <c r="C639" s="78">
        <f t="shared" ref="C639:E639" si="385">(C352*C65)/SUMPRODUCT(C$12:C$292,C$299:C$579)</f>
        <v>7.522430449582799E-3</v>
      </c>
      <c r="D639" s="78">
        <f t="shared" si="385"/>
        <v>7.8318890150447639E-3</v>
      </c>
      <c r="E639" s="79">
        <f t="shared" si="385"/>
        <v>8.1539583674472872E-3</v>
      </c>
    </row>
    <row r="640" spans="1:5" ht="15" customHeight="1" x14ac:dyDescent="0.25">
      <c r="A640" s="41" t="str">
        <f t="shared" ref="A640:B640" si="386">A353</f>
        <v>23A</v>
      </c>
      <c r="B640" s="4" t="str">
        <f t="shared" si="386"/>
        <v>Salida Nacional / National exit</v>
      </c>
      <c r="C640" s="78">
        <f t="shared" ref="C640:E640" si="387">(C353*C66)/SUMPRODUCT(C$12:C$292,C$299:C$579)</f>
        <v>4.1845655983615258E-4</v>
      </c>
      <c r="D640" s="78">
        <f t="shared" si="387"/>
        <v>4.4265972742122393E-4</v>
      </c>
      <c r="E640" s="79">
        <f t="shared" si="387"/>
        <v>4.6299203500889272E-4</v>
      </c>
    </row>
    <row r="641" spans="1:5" ht="15" customHeight="1" x14ac:dyDescent="0.25">
      <c r="A641" s="41" t="str">
        <f t="shared" ref="A641:B641" si="388">A354</f>
        <v>24</v>
      </c>
      <c r="B641" s="4" t="str">
        <f t="shared" si="388"/>
        <v>Salida Nacional / National exit</v>
      </c>
      <c r="C641" s="78">
        <f t="shared" ref="C641:E641" si="389">(C354*C67)/SUMPRODUCT(C$12:C$292,C$299:C$579)</f>
        <v>4.2216962425101301E-5</v>
      </c>
      <c r="D641" s="78">
        <f t="shared" si="389"/>
        <v>4.3919953741263541E-5</v>
      </c>
      <c r="E641" s="79">
        <f t="shared" si="389"/>
        <v>4.5760984040707747E-5</v>
      </c>
    </row>
    <row r="642" spans="1:5" ht="15" customHeight="1" x14ac:dyDescent="0.25">
      <c r="A642" s="41" t="str">
        <f t="shared" ref="A642:B642" si="390">A355</f>
        <v>24A</v>
      </c>
      <c r="B642" s="4" t="str">
        <f t="shared" si="390"/>
        <v>Salida Nacional / National exit</v>
      </c>
      <c r="C642" s="78">
        <f t="shared" ref="C642:E642" si="391">(C355*C68)/SUMPRODUCT(C$12:C$292,C$299:C$579)</f>
        <v>6.1766340096560594E-4</v>
      </c>
      <c r="D642" s="78">
        <f t="shared" si="391"/>
        <v>6.4461798090801768E-4</v>
      </c>
      <c r="E642" s="79">
        <f t="shared" si="391"/>
        <v>6.7221182394780509E-4</v>
      </c>
    </row>
    <row r="643" spans="1:5" ht="15" customHeight="1" x14ac:dyDescent="0.25">
      <c r="A643" s="41" t="str">
        <f t="shared" ref="A643:B643" si="392">A356</f>
        <v>24E.C.</v>
      </c>
      <c r="B643" s="4" t="str">
        <f t="shared" si="392"/>
        <v>Salida Nacional / National exit</v>
      </c>
      <c r="C643" s="78">
        <f t="shared" ref="C643:E643" si="393">(C356*C69)/SUMPRODUCT(C$12:C$292,C$299:C$579)</f>
        <v>2.2168735885438572E-6</v>
      </c>
      <c r="D643" s="78">
        <f t="shared" si="393"/>
        <v>2.3063000304483775E-6</v>
      </c>
      <c r="E643" s="79">
        <f t="shared" si="393"/>
        <v>2.4029751875784566E-6</v>
      </c>
    </row>
    <row r="644" spans="1:5" ht="15" customHeight="1" x14ac:dyDescent="0.25">
      <c r="A644" s="41" t="str">
        <f t="shared" ref="A644:B644" si="394">A357</f>
        <v>25A</v>
      </c>
      <c r="B644" s="4" t="str">
        <f t="shared" si="394"/>
        <v>Salida Nacional / National exit</v>
      </c>
      <c r="C644" s="78">
        <f t="shared" ref="C644:E644" si="395">(C357*C70)/SUMPRODUCT(C$12:C$292,C$299:C$579)</f>
        <v>1.4522846112611924E-4</v>
      </c>
      <c r="D644" s="78">
        <f t="shared" si="395"/>
        <v>1.509495109406883E-4</v>
      </c>
      <c r="E644" s="79">
        <f t="shared" si="395"/>
        <v>1.5728383085122588E-4</v>
      </c>
    </row>
    <row r="645" spans="1:5" ht="15" customHeight="1" x14ac:dyDescent="0.25">
      <c r="A645" s="41" t="str">
        <f t="shared" ref="A645:B645" si="396">A358</f>
        <v>25X</v>
      </c>
      <c r="B645" s="4" t="str">
        <f t="shared" si="396"/>
        <v>Salida Nacional / National exit</v>
      </c>
      <c r="C645" s="78">
        <f t="shared" ref="C645:E645" si="397">(C358*C71)/SUMPRODUCT(C$12:C$292,C$299:C$579)</f>
        <v>9.4751498769677408E-4</v>
      </c>
      <c r="D645" s="78">
        <f t="shared" si="397"/>
        <v>9.9828669497232267E-4</v>
      </c>
      <c r="E645" s="79">
        <f t="shared" si="397"/>
        <v>1.0417117861062893E-3</v>
      </c>
    </row>
    <row r="646" spans="1:5" ht="15" customHeight="1" x14ac:dyDescent="0.25">
      <c r="A646" s="41" t="str">
        <f t="shared" ref="A646:B646" si="398">A359</f>
        <v>26A</v>
      </c>
      <c r="B646" s="4" t="str">
        <f t="shared" si="398"/>
        <v>Salida Nacional / National exit</v>
      </c>
      <c r="C646" s="78">
        <f t="shared" ref="C646:E646" si="399">(C359*C72)/SUMPRODUCT(C$12:C$292,C$299:C$579)</f>
        <v>6.7152404162339153E-4</v>
      </c>
      <c r="D646" s="78">
        <f t="shared" si="399"/>
        <v>7.060756551668173E-4</v>
      </c>
      <c r="E646" s="79">
        <f t="shared" si="399"/>
        <v>7.3792046939075476E-4</v>
      </c>
    </row>
    <row r="647" spans="1:5" ht="15" customHeight="1" x14ac:dyDescent="0.25">
      <c r="A647" s="41" t="str">
        <f t="shared" ref="A647:B647" si="400">A360</f>
        <v>27X</v>
      </c>
      <c r="B647" s="4" t="str">
        <f t="shared" si="400"/>
        <v>Salida Nacional / National exit</v>
      </c>
      <c r="C647" s="78">
        <f t="shared" ref="C647:E647" si="401">(C360*C73)/SUMPRODUCT(C$12:C$292,C$299:C$579)</f>
        <v>6.3543127974575509E-4</v>
      </c>
      <c r="D647" s="78">
        <f t="shared" si="401"/>
        <v>6.6806250603422101E-4</v>
      </c>
      <c r="E647" s="79">
        <f t="shared" si="401"/>
        <v>6.9833449618430512E-4</v>
      </c>
    </row>
    <row r="648" spans="1:5" ht="15" customHeight="1" x14ac:dyDescent="0.25">
      <c r="A648" s="41" t="str">
        <f t="shared" ref="A648:B648" si="402">A361</f>
        <v>28</v>
      </c>
      <c r="B648" s="4" t="str">
        <f t="shared" si="402"/>
        <v>Salida Nacional / National exit</v>
      </c>
      <c r="C648" s="78">
        <f t="shared" ref="C648:E648" si="403">(C361*C74)/SUMPRODUCT(C$12:C$292,C$299:C$579)</f>
        <v>5.8276572559267444E-4</v>
      </c>
      <c r="D648" s="78">
        <f t="shared" si="403"/>
        <v>6.1032989801917091E-4</v>
      </c>
      <c r="E648" s="79">
        <f t="shared" si="403"/>
        <v>6.3745811970550639E-4</v>
      </c>
    </row>
    <row r="649" spans="1:5" ht="15" customHeight="1" x14ac:dyDescent="0.25">
      <c r="A649" s="41" t="str">
        <f t="shared" ref="A649:B649" si="404">A362</f>
        <v>28A</v>
      </c>
      <c r="B649" s="4" t="str">
        <f t="shared" si="404"/>
        <v>Salida Nacional / National exit</v>
      </c>
      <c r="C649" s="78">
        <f t="shared" ref="C649:E649" si="405">(C362*C75)/SUMPRODUCT(C$12:C$292,C$299:C$579)</f>
        <v>1.6212866561100821E-2</v>
      </c>
      <c r="D649" s="78">
        <f t="shared" si="405"/>
        <v>1.4790465136742915E-2</v>
      </c>
      <c r="E649" s="79">
        <f t="shared" si="405"/>
        <v>1.3301647898390388E-2</v>
      </c>
    </row>
    <row r="650" spans="1:5" ht="15" customHeight="1" x14ac:dyDescent="0.25">
      <c r="A650" s="41" t="str">
        <f t="shared" ref="A650:B650" si="406">A363</f>
        <v>29</v>
      </c>
      <c r="B650" s="4" t="str">
        <f t="shared" si="406"/>
        <v>Salida Nacional / National exit</v>
      </c>
      <c r="C650" s="78">
        <f t="shared" ref="C650:E650" si="407">(C363*C76)/SUMPRODUCT(C$12:C$292,C$299:C$579)</f>
        <v>3.2942827246134915E-4</v>
      </c>
      <c r="D650" s="78">
        <f t="shared" si="407"/>
        <v>3.4076347146331154E-4</v>
      </c>
      <c r="E650" s="79">
        <f t="shared" si="407"/>
        <v>3.549130384677335E-4</v>
      </c>
    </row>
    <row r="651" spans="1:5" ht="15" customHeight="1" x14ac:dyDescent="0.25">
      <c r="A651" s="41" t="str">
        <f t="shared" ref="A651:B651" si="408">A364</f>
        <v>30</v>
      </c>
      <c r="B651" s="4" t="str">
        <f t="shared" si="408"/>
        <v>Salida Nacional / National exit</v>
      </c>
      <c r="C651" s="78">
        <f t="shared" ref="C651:E651" si="409">(C364*C77)/SUMPRODUCT(C$12:C$292,C$299:C$579)</f>
        <v>4.7580046150328482E-4</v>
      </c>
      <c r="D651" s="78">
        <f t="shared" si="409"/>
        <v>4.9729584717637129E-4</v>
      </c>
      <c r="E651" s="79">
        <f t="shared" si="409"/>
        <v>5.1926961537025339E-4</v>
      </c>
    </row>
    <row r="652" spans="1:5" ht="15" customHeight="1" x14ac:dyDescent="0.25">
      <c r="A652" s="41" t="str">
        <f t="shared" ref="A652:B652" si="410">A365</f>
        <v>32</v>
      </c>
      <c r="B652" s="4" t="str">
        <f t="shared" si="410"/>
        <v>Salida Nacional / National exit</v>
      </c>
      <c r="C652" s="78">
        <f t="shared" ref="C652:E652" si="411">(C365*C78)/SUMPRODUCT(C$12:C$292,C$299:C$579)</f>
        <v>2.9797475865927948E-3</v>
      </c>
      <c r="D652" s="78">
        <f t="shared" si="411"/>
        <v>3.0824240249853639E-3</v>
      </c>
      <c r="E652" s="79">
        <f t="shared" si="411"/>
        <v>3.2113871540771248E-3</v>
      </c>
    </row>
    <row r="653" spans="1:5" ht="15" customHeight="1" x14ac:dyDescent="0.25">
      <c r="A653" s="41" t="str">
        <f t="shared" ref="A653:B653" si="412">A366</f>
        <v>33</v>
      </c>
      <c r="B653" s="4" t="str">
        <f t="shared" si="412"/>
        <v>Salida Nacional / National exit</v>
      </c>
      <c r="C653" s="78">
        <f t="shared" ref="C653:E653" si="413">(C366*C79)/SUMPRODUCT(C$12:C$292,C$299:C$579)</f>
        <v>4.0294972671600579E-3</v>
      </c>
      <c r="D653" s="78">
        <f t="shared" si="413"/>
        <v>3.5811059039524682E-3</v>
      </c>
      <c r="E653" s="79">
        <f t="shared" si="413"/>
        <v>3.1221954162441892E-3</v>
      </c>
    </row>
    <row r="654" spans="1:5" ht="15" customHeight="1" x14ac:dyDescent="0.25">
      <c r="A654" s="41" t="str">
        <f t="shared" ref="A654:B654" si="414">A367</f>
        <v>33X</v>
      </c>
      <c r="B654" s="4" t="str">
        <f t="shared" si="414"/>
        <v>Salida Nacional / National exit</v>
      </c>
      <c r="C654" s="78">
        <f t="shared" ref="C654:E654" si="415">(C367*C80)/SUMPRODUCT(C$12:C$292,C$299:C$579)</f>
        <v>9.1072465553384199E-5</v>
      </c>
      <c r="D654" s="78">
        <f t="shared" si="415"/>
        <v>9.3845257377383058E-5</v>
      </c>
      <c r="E654" s="79">
        <f t="shared" si="415"/>
        <v>9.7694766499840667E-5</v>
      </c>
    </row>
    <row r="655" spans="1:5" ht="15" customHeight="1" x14ac:dyDescent="0.25">
      <c r="A655" s="41" t="str">
        <f t="shared" ref="A655:B655" si="416">A368</f>
        <v>34</v>
      </c>
      <c r="B655" s="4" t="str">
        <f t="shared" si="416"/>
        <v>Salida Nacional / National exit</v>
      </c>
      <c r="C655" s="78">
        <f t="shared" ref="C655:E655" si="417">(C368*C81)/SUMPRODUCT(C$12:C$292,C$299:C$579)</f>
        <v>4.4882177389559975E-4</v>
      </c>
      <c r="D655" s="78">
        <f t="shared" si="417"/>
        <v>4.6616870921051436E-4</v>
      </c>
      <c r="E655" s="79">
        <f t="shared" si="417"/>
        <v>4.8620772561266479E-4</v>
      </c>
    </row>
    <row r="656" spans="1:5" ht="15" customHeight="1" x14ac:dyDescent="0.25">
      <c r="A656" s="41" t="str">
        <f t="shared" ref="A656:B656" si="418">A369</f>
        <v>35</v>
      </c>
      <c r="B656" s="4" t="str">
        <f t="shared" si="418"/>
        <v>Salida Nacional / National exit</v>
      </c>
      <c r="C656" s="78">
        <f t="shared" ref="C656:E656" si="419">(C369*C82)/SUMPRODUCT(C$12:C$292,C$299:C$579)</f>
        <v>2.38053549507002E-4</v>
      </c>
      <c r="D656" s="78">
        <f t="shared" si="419"/>
        <v>2.4468498889696898E-4</v>
      </c>
      <c r="E656" s="79">
        <f t="shared" si="419"/>
        <v>2.5457681562277755E-4</v>
      </c>
    </row>
    <row r="657" spans="1:5" ht="15" customHeight="1" x14ac:dyDescent="0.25">
      <c r="A657" s="41" t="str">
        <f t="shared" ref="A657:B657" si="420">A370</f>
        <v>35X</v>
      </c>
      <c r="B657" s="4" t="str">
        <f t="shared" si="420"/>
        <v>Salida Nacional / National exit</v>
      </c>
      <c r="C657" s="78">
        <f t="shared" ref="C657:E657" si="421">(C370*C83)/SUMPRODUCT(C$12:C$292,C$299:C$579)</f>
        <v>0</v>
      </c>
      <c r="D657" s="78">
        <f t="shared" si="421"/>
        <v>0</v>
      </c>
      <c r="E657" s="79">
        <f t="shared" si="421"/>
        <v>0</v>
      </c>
    </row>
    <row r="658" spans="1:5" ht="15" customHeight="1" x14ac:dyDescent="0.25">
      <c r="A658" s="41" t="str">
        <f t="shared" ref="A658:B658" si="422">A371</f>
        <v>36</v>
      </c>
      <c r="B658" s="4" t="str">
        <f t="shared" si="422"/>
        <v>Salida Nacional / National exit</v>
      </c>
      <c r="C658" s="78">
        <f t="shared" ref="C658:E658" si="423">(C371*C84)/SUMPRODUCT(C$12:C$292,C$299:C$579)</f>
        <v>1.4849986018964712E-3</v>
      </c>
      <c r="D658" s="78">
        <f t="shared" si="423"/>
        <v>1.5558126980310082E-3</v>
      </c>
      <c r="E658" s="79">
        <f t="shared" si="423"/>
        <v>1.625879832046564E-3</v>
      </c>
    </row>
    <row r="659" spans="1:5" ht="15" customHeight="1" x14ac:dyDescent="0.25">
      <c r="A659" s="41" t="str">
        <f t="shared" ref="A659:B659" si="424">A372</f>
        <v>38</v>
      </c>
      <c r="B659" s="4" t="str">
        <f t="shared" si="424"/>
        <v>Salida Nacional / National exit</v>
      </c>
      <c r="C659" s="78">
        <f t="shared" ref="C659:E659" si="425">(C372*C85)/SUMPRODUCT(C$12:C$292,C$299:C$579)</f>
        <v>6.401954119487136E-3</v>
      </c>
      <c r="D659" s="78">
        <f t="shared" si="425"/>
        <v>6.6618261747949919E-3</v>
      </c>
      <c r="E659" s="79">
        <f t="shared" si="425"/>
        <v>6.9502330457145755E-3</v>
      </c>
    </row>
    <row r="660" spans="1:5" ht="15" customHeight="1" x14ac:dyDescent="0.25">
      <c r="A660" s="41" t="str">
        <f t="shared" ref="A660:B660" si="426">A373</f>
        <v>38X.02</v>
      </c>
      <c r="B660" s="4" t="str">
        <f t="shared" si="426"/>
        <v>Salida Nacional / National exit</v>
      </c>
      <c r="C660" s="78">
        <f t="shared" ref="C660:E660" si="427">(C373*C86)/SUMPRODUCT(C$12:C$292,C$299:C$579)</f>
        <v>1.2847129246250404E-4</v>
      </c>
      <c r="D660" s="78">
        <f t="shared" si="427"/>
        <v>1.3229549319198068E-4</v>
      </c>
      <c r="E660" s="79">
        <f t="shared" si="427"/>
        <v>1.3766943549584759E-4</v>
      </c>
    </row>
    <row r="661" spans="1:5" ht="15" customHeight="1" x14ac:dyDescent="0.25">
      <c r="A661" s="41" t="str">
        <f t="shared" ref="A661:B661" si="428">A374</f>
        <v>39.01</v>
      </c>
      <c r="B661" s="4" t="str">
        <f t="shared" si="428"/>
        <v>Salida Nacional / National exit</v>
      </c>
      <c r="C661" s="78">
        <f t="shared" ref="C661:E661" si="429">(C374*C87)/SUMPRODUCT(C$12:C$292,C$299:C$579)</f>
        <v>5.0869016448537943E-4</v>
      </c>
      <c r="D661" s="78">
        <f t="shared" si="429"/>
        <v>5.3195784889672679E-4</v>
      </c>
      <c r="E661" s="79">
        <f t="shared" si="429"/>
        <v>5.5564392620225235E-4</v>
      </c>
    </row>
    <row r="662" spans="1:5" ht="15" customHeight="1" x14ac:dyDescent="0.25">
      <c r="A662" s="41" t="str">
        <f t="shared" ref="A662:B662" si="430">A375</f>
        <v>4</v>
      </c>
      <c r="B662" s="4" t="str">
        <f t="shared" si="430"/>
        <v>Salida Nacional / National exit</v>
      </c>
      <c r="C662" s="78">
        <f t="shared" ref="C662:E662" si="431">(C375*C88)/SUMPRODUCT(C$12:C$292,C$299:C$579)</f>
        <v>2.0629526772683478E-2</v>
      </c>
      <c r="D662" s="78">
        <f t="shared" si="431"/>
        <v>2.1819572222866637E-2</v>
      </c>
      <c r="E662" s="79">
        <f t="shared" si="431"/>
        <v>2.2745836021138773E-2</v>
      </c>
    </row>
    <row r="663" spans="1:5" ht="15" customHeight="1" x14ac:dyDescent="0.25">
      <c r="A663" s="41" t="str">
        <f t="shared" ref="A663:B663" si="432">A376</f>
        <v>40</v>
      </c>
      <c r="B663" s="4" t="str">
        <f t="shared" si="432"/>
        <v>Salida Nacional / National exit</v>
      </c>
      <c r="C663" s="78">
        <f t="shared" ref="C663:E663" si="433">(C376*C89)/SUMPRODUCT(C$12:C$292,C$299:C$579)</f>
        <v>4.5505841775725467E-4</v>
      </c>
      <c r="D663" s="78">
        <f t="shared" si="433"/>
        <v>4.7449282630394825E-4</v>
      </c>
      <c r="E663" s="79">
        <f t="shared" si="433"/>
        <v>4.9534589656061634E-4</v>
      </c>
    </row>
    <row r="664" spans="1:5" ht="15" customHeight="1" x14ac:dyDescent="0.25">
      <c r="A664" s="41" t="str">
        <f t="shared" ref="A664:B664" si="434">A377</f>
        <v>41.01</v>
      </c>
      <c r="B664" s="4" t="str">
        <f t="shared" si="434"/>
        <v>Salida Nacional / National exit</v>
      </c>
      <c r="C664" s="78">
        <f t="shared" ref="C664:E664" si="435">(C377*C90)/SUMPRODUCT(C$12:C$292,C$299:C$579)</f>
        <v>1.8607253474889017E-3</v>
      </c>
      <c r="D664" s="78">
        <f t="shared" si="435"/>
        <v>1.9399483526808094E-3</v>
      </c>
      <c r="E664" s="79">
        <f t="shared" si="435"/>
        <v>2.0250303087181814E-3</v>
      </c>
    </row>
    <row r="665" spans="1:5" ht="15" customHeight="1" x14ac:dyDescent="0.25">
      <c r="A665" s="41" t="str">
        <f t="shared" ref="A665:B665" si="436">A378</f>
        <v>41.02</v>
      </c>
      <c r="B665" s="4" t="str">
        <f t="shared" si="436"/>
        <v>Salida Nacional / National exit</v>
      </c>
      <c r="C665" s="78">
        <f t="shared" ref="C665:E665" si="437">(C378*C91)/SUMPRODUCT(C$12:C$292,C$299:C$579)</f>
        <v>1.252766947947358E-3</v>
      </c>
      <c r="D665" s="78">
        <f t="shared" si="437"/>
        <v>1.3062881217756324E-3</v>
      </c>
      <c r="E665" s="79">
        <f t="shared" si="437"/>
        <v>1.3634922352388622E-3</v>
      </c>
    </row>
    <row r="666" spans="1:5" ht="15" customHeight="1" x14ac:dyDescent="0.25">
      <c r="A666" s="41" t="str">
        <f t="shared" ref="A666:B666" si="438">A379</f>
        <v>41.03</v>
      </c>
      <c r="B666" s="4" t="str">
        <f t="shared" si="438"/>
        <v>Salida Nacional / National exit</v>
      </c>
      <c r="C666" s="78">
        <f t="shared" ref="C666:E666" si="439">(C379*C92)/SUMPRODUCT(C$12:C$292,C$299:C$579)</f>
        <v>6.5520015159174706E-4</v>
      </c>
      <c r="D666" s="78">
        <f t="shared" si="439"/>
        <v>6.9196940882531005E-4</v>
      </c>
      <c r="E666" s="79">
        <f t="shared" si="439"/>
        <v>7.2443745400909234E-4</v>
      </c>
    </row>
    <row r="667" spans="1:5" ht="15" customHeight="1" x14ac:dyDescent="0.25">
      <c r="A667" s="41" t="str">
        <f t="shared" ref="A667:B667" si="440">A380</f>
        <v>41.03X01</v>
      </c>
      <c r="B667" s="4" t="str">
        <f t="shared" si="440"/>
        <v>Salida Nacional / National exit</v>
      </c>
      <c r="C667" s="78">
        <f t="shared" ref="C667:E667" si="441">(C380*C93)/SUMPRODUCT(C$12:C$292,C$299:C$579)</f>
        <v>3.7665674628885781E-5</v>
      </c>
      <c r="D667" s="78">
        <f t="shared" si="441"/>
        <v>3.9801885645900551E-5</v>
      </c>
      <c r="E667" s="79">
        <f t="shared" si="441"/>
        <v>4.1673916440750211E-5</v>
      </c>
    </row>
    <row r="668" spans="1:5" ht="15" customHeight="1" x14ac:dyDescent="0.25">
      <c r="A668" s="41" t="str">
        <f t="shared" ref="A668:B668" si="442">A381</f>
        <v>41.04</v>
      </c>
      <c r="B668" s="4" t="str">
        <f t="shared" si="442"/>
        <v>Salida Nacional / National exit</v>
      </c>
      <c r="C668" s="78">
        <f t="shared" ref="C668:E668" si="443">(C381*C94)/SUMPRODUCT(C$12:C$292,C$299:C$579)</f>
        <v>1.0880648952467397E-4</v>
      </c>
      <c r="D668" s="78">
        <f t="shared" si="443"/>
        <v>1.1491989665476593E-4</v>
      </c>
      <c r="E668" s="79">
        <f t="shared" si="443"/>
        <v>1.2030363574897708E-4</v>
      </c>
    </row>
    <row r="669" spans="1:5" ht="15" customHeight="1" x14ac:dyDescent="0.25">
      <c r="A669" s="41" t="str">
        <f t="shared" ref="A669:B669" si="444">A382</f>
        <v>41.05</v>
      </c>
      <c r="B669" s="4" t="str">
        <f t="shared" si="444"/>
        <v>Salida Nacional / National exit</v>
      </c>
      <c r="C669" s="78">
        <f t="shared" ref="C669:E669" si="445">(C382*C95)/SUMPRODUCT(C$12:C$292,C$299:C$579)</f>
        <v>4.3004217716598094E-4</v>
      </c>
      <c r="D669" s="78">
        <f t="shared" si="445"/>
        <v>4.4598912513800639E-4</v>
      </c>
      <c r="E669" s="79">
        <f t="shared" si="445"/>
        <v>4.6483254786343895E-4</v>
      </c>
    </row>
    <row r="670" spans="1:5" ht="15" customHeight="1" x14ac:dyDescent="0.25">
      <c r="A670" s="41" t="str">
        <f t="shared" ref="A670:B670" si="446">A383</f>
        <v>41.06</v>
      </c>
      <c r="B670" s="4" t="str">
        <f t="shared" si="446"/>
        <v>Salida Nacional / National exit</v>
      </c>
      <c r="C670" s="78">
        <f t="shared" ref="C670:E670" si="447">(C383*C96)/SUMPRODUCT(C$12:C$292,C$299:C$579)</f>
        <v>1.3211336784053184E-3</v>
      </c>
      <c r="D670" s="78">
        <f t="shared" si="447"/>
        <v>1.3830781720640187E-3</v>
      </c>
      <c r="E670" s="79">
        <f t="shared" si="447"/>
        <v>1.4446845227351287E-3</v>
      </c>
    </row>
    <row r="671" spans="1:5" ht="15" customHeight="1" x14ac:dyDescent="0.25">
      <c r="A671" s="41" t="str">
        <f t="shared" ref="A671:B671" si="448">A384</f>
        <v>41.07X</v>
      </c>
      <c r="B671" s="4" t="str">
        <f t="shared" si="448"/>
        <v>Salida Nacional / National exit</v>
      </c>
      <c r="C671" s="78">
        <f t="shared" ref="C671:E671" si="449">(C384*C97)/SUMPRODUCT(C$12:C$292,C$299:C$579)</f>
        <v>3.3734717057468623E-3</v>
      </c>
      <c r="D671" s="78">
        <f t="shared" si="449"/>
        <v>3.5457225618506305E-3</v>
      </c>
      <c r="E671" s="79">
        <f t="shared" si="449"/>
        <v>3.7014850192625013E-3</v>
      </c>
    </row>
    <row r="672" spans="1:5" ht="15" customHeight="1" x14ac:dyDescent="0.25">
      <c r="A672" s="41" t="str">
        <f t="shared" ref="A672:B672" si="450">A385</f>
        <v>41.08</v>
      </c>
      <c r="B672" s="4" t="str">
        <f t="shared" si="450"/>
        <v>Salida Nacional / National exit</v>
      </c>
      <c r="C672" s="78">
        <f t="shared" ref="C672:E672" si="451">(C385*C98)/SUMPRODUCT(C$12:C$292,C$299:C$579)</f>
        <v>2.9043436647434493E-3</v>
      </c>
      <c r="D672" s="78">
        <f t="shared" si="451"/>
        <v>3.0299256036647724E-3</v>
      </c>
      <c r="E672" s="79">
        <f t="shared" si="451"/>
        <v>3.1618968979176196E-3</v>
      </c>
    </row>
    <row r="673" spans="1:5" ht="15" customHeight="1" x14ac:dyDescent="0.25">
      <c r="A673" s="41" t="str">
        <f t="shared" ref="A673:B673" si="452">A386</f>
        <v>41.09</v>
      </c>
      <c r="B673" s="4" t="str">
        <f t="shared" si="452"/>
        <v>Salida Nacional / National exit</v>
      </c>
      <c r="C673" s="78">
        <f t="shared" ref="C673:E673" si="453">(C386*C99)/SUMPRODUCT(C$12:C$292,C$299:C$579)</f>
        <v>2.2253857049468824E-3</v>
      </c>
      <c r="D673" s="78">
        <f t="shared" si="453"/>
        <v>2.3219750009407991E-3</v>
      </c>
      <c r="E673" s="79">
        <f t="shared" si="453"/>
        <v>2.4229375121083262E-3</v>
      </c>
    </row>
    <row r="674" spans="1:5" ht="15" customHeight="1" x14ac:dyDescent="0.25">
      <c r="A674" s="41" t="str">
        <f t="shared" ref="A674:B674" si="454">A387</f>
        <v>41.10</v>
      </c>
      <c r="B674" s="4" t="str">
        <f t="shared" si="454"/>
        <v>Salida Nacional / National exit</v>
      </c>
      <c r="C674" s="78">
        <f t="shared" ref="C674:E674" si="455">(C387*C100)/SUMPRODUCT(C$12:C$292,C$299:C$579)</f>
        <v>1.8037255484734218E-3</v>
      </c>
      <c r="D674" s="78">
        <f t="shared" si="455"/>
        <v>1.8879053755992139E-3</v>
      </c>
      <c r="E674" s="79">
        <f t="shared" si="455"/>
        <v>1.9713163449658882E-3</v>
      </c>
    </row>
    <row r="675" spans="1:5" ht="15" customHeight="1" x14ac:dyDescent="0.25">
      <c r="A675" s="41" t="str">
        <f t="shared" ref="A675:B675" si="456">A388</f>
        <v>41-16</v>
      </c>
      <c r="B675" s="4" t="str">
        <f t="shared" si="456"/>
        <v>Salida Nacional / National exit</v>
      </c>
      <c r="C675" s="78">
        <f t="shared" ref="C675:E675" si="457">(C388*C101)/SUMPRODUCT(C$12:C$292,C$299:C$579)</f>
        <v>5.2607901529395538E-4</v>
      </c>
      <c r="D675" s="78">
        <f t="shared" si="457"/>
        <v>5.4861043782976099E-4</v>
      </c>
      <c r="E675" s="79">
        <f t="shared" si="457"/>
        <v>5.7275390627897608E-4</v>
      </c>
    </row>
    <row r="676" spans="1:5" ht="15" customHeight="1" x14ac:dyDescent="0.25">
      <c r="A676" s="41" t="str">
        <f t="shared" ref="A676:B676" si="458">A389</f>
        <v>43.01</v>
      </c>
      <c r="B676" s="4" t="str">
        <f t="shared" si="458"/>
        <v>Salida Nacional / National exit</v>
      </c>
      <c r="C676" s="78">
        <f t="shared" ref="C676:E676" si="459">(C389*C102)/SUMPRODUCT(C$12:C$292,C$299:C$579)</f>
        <v>1.9819796251786459E-3</v>
      </c>
      <c r="D676" s="78">
        <f t="shared" si="459"/>
        <v>2.0652990580065111E-3</v>
      </c>
      <c r="E676" s="79">
        <f t="shared" si="459"/>
        <v>2.156229702213922E-3</v>
      </c>
    </row>
    <row r="677" spans="1:5" ht="15" customHeight="1" x14ac:dyDescent="0.25">
      <c r="A677" s="41" t="str">
        <f t="shared" ref="A677:B677" si="460">A390</f>
        <v>43X.00</v>
      </c>
      <c r="B677" s="4" t="str">
        <f t="shared" si="460"/>
        <v>Salida Nacional / National exit</v>
      </c>
      <c r="C677" s="78">
        <f t="shared" ref="C677:E677" si="461">(C390*C103)/SUMPRODUCT(C$12:C$292,C$299:C$579)</f>
        <v>2.11876057722989E-2</v>
      </c>
      <c r="D677" s="78">
        <f t="shared" si="461"/>
        <v>1.9906860116485944E-2</v>
      </c>
      <c r="E677" s="79">
        <f t="shared" si="461"/>
        <v>1.8607791042901407E-2</v>
      </c>
    </row>
    <row r="678" spans="1:5" ht="15" customHeight="1" x14ac:dyDescent="0.25">
      <c r="A678" s="41" t="str">
        <f t="shared" ref="A678:B678" si="462">A391</f>
        <v>45.01DXC</v>
      </c>
      <c r="B678" s="4" t="str">
        <f t="shared" si="462"/>
        <v>Salida Nacional / National exit</v>
      </c>
      <c r="C678" s="78">
        <f t="shared" ref="C678:E678" si="463">(C391*C104)/SUMPRODUCT(C$12:C$292,C$299:C$579)</f>
        <v>2.671963179972064E-3</v>
      </c>
      <c r="D678" s="78">
        <f t="shared" si="463"/>
        <v>2.7638883996448146E-3</v>
      </c>
      <c r="E678" s="79">
        <f t="shared" si="463"/>
        <v>2.8790356690517392E-3</v>
      </c>
    </row>
    <row r="679" spans="1:5" ht="15" customHeight="1" x14ac:dyDescent="0.25">
      <c r="A679" s="41" t="str">
        <f t="shared" ref="A679:B679" si="464">A392</f>
        <v>45.02</v>
      </c>
      <c r="B679" s="4" t="str">
        <f t="shared" si="464"/>
        <v>Salida Nacional / National exit</v>
      </c>
      <c r="C679" s="78">
        <f t="shared" ref="C679:E679" si="465">(C392*C105)/SUMPRODUCT(C$12:C$292,C$299:C$579)</f>
        <v>1.4631132691541029E-3</v>
      </c>
      <c r="D679" s="78">
        <f t="shared" si="465"/>
        <v>1.524018815163041E-3</v>
      </c>
      <c r="E679" s="79">
        <f t="shared" si="465"/>
        <v>1.5911644299760113E-3</v>
      </c>
    </row>
    <row r="680" spans="1:5" ht="15" customHeight="1" x14ac:dyDescent="0.25">
      <c r="A680" s="41" t="str">
        <f t="shared" ref="A680:B680" si="466">A393</f>
        <v>45.03</v>
      </c>
      <c r="B680" s="4" t="str">
        <f t="shared" si="466"/>
        <v>Salida Nacional / National exit</v>
      </c>
      <c r="C680" s="78">
        <f t="shared" ref="C680:E680" si="467">(C393*C106)/SUMPRODUCT(C$12:C$292,C$299:C$579)</f>
        <v>8.0580006823951339E-4</v>
      </c>
      <c r="D680" s="78">
        <f t="shared" si="467"/>
        <v>8.3930711675979331E-4</v>
      </c>
      <c r="E680" s="79">
        <f t="shared" si="467"/>
        <v>8.7628242342619551E-4</v>
      </c>
    </row>
    <row r="681" spans="1:5" ht="15" customHeight="1" x14ac:dyDescent="0.25">
      <c r="A681" s="41" t="str">
        <f t="shared" ref="A681:B681" si="468">A394</f>
        <v>45.04</v>
      </c>
      <c r="B681" s="4" t="str">
        <f t="shared" si="468"/>
        <v>Salida Nacional / National exit</v>
      </c>
      <c r="C681" s="78">
        <f t="shared" ref="C681:E681" si="469">(C394*C107)/SUMPRODUCT(C$12:C$292,C$299:C$579)</f>
        <v>1.3376765256859472E-2</v>
      </c>
      <c r="D681" s="78">
        <f t="shared" si="469"/>
        <v>1.309651894561286E-2</v>
      </c>
      <c r="E681" s="79">
        <f t="shared" si="469"/>
        <v>1.28606052244238E-2</v>
      </c>
    </row>
    <row r="682" spans="1:5" ht="15" customHeight="1" x14ac:dyDescent="0.25">
      <c r="A682" s="41" t="str">
        <f t="shared" ref="A682:B682" si="470">A395</f>
        <v>45-16</v>
      </c>
      <c r="B682" s="4" t="str">
        <f t="shared" si="470"/>
        <v>Salida Nacional / National exit</v>
      </c>
      <c r="C682" s="78">
        <f t="shared" ref="C682:E682" si="471">(C395*C108)/SUMPRODUCT(C$12:C$292,C$299:C$579)</f>
        <v>2.761133512915829E-3</v>
      </c>
      <c r="D682" s="78">
        <f t="shared" si="471"/>
        <v>2.8764611473559012E-3</v>
      </c>
      <c r="E682" s="79">
        <f t="shared" si="471"/>
        <v>3.0031848381995565E-3</v>
      </c>
    </row>
    <row r="683" spans="1:5" ht="15" customHeight="1" x14ac:dyDescent="0.25">
      <c r="A683" s="41" t="str">
        <f t="shared" ref="A683:B683" si="472">A396</f>
        <v>5D.03</v>
      </c>
      <c r="B683" s="4" t="str">
        <f t="shared" si="472"/>
        <v>Salida Nacional / National exit</v>
      </c>
      <c r="C683" s="78">
        <f t="shared" ref="C683:E683" si="473">(C396*C109)/SUMPRODUCT(C$12:C$292,C$299:C$579)</f>
        <v>3.1467090912393435E-3</v>
      </c>
      <c r="D683" s="78">
        <f t="shared" si="473"/>
        <v>3.3276172282446482E-3</v>
      </c>
      <c r="E683" s="79">
        <f t="shared" si="473"/>
        <v>3.4687016269346199E-3</v>
      </c>
    </row>
    <row r="684" spans="1:5" ht="15" customHeight="1" x14ac:dyDescent="0.25">
      <c r="A684" s="41" t="str">
        <f t="shared" ref="A684:B684" si="474">A397</f>
        <v>5D.03.04</v>
      </c>
      <c r="B684" s="4" t="str">
        <f t="shared" si="474"/>
        <v>Salida Nacional / National exit</v>
      </c>
      <c r="C684" s="78">
        <f t="shared" ref="C684:E684" si="475">(C397*C110)/SUMPRODUCT(C$12:C$292,C$299:C$579)</f>
        <v>1.8636410503928818E-2</v>
      </c>
      <c r="D684" s="78">
        <f t="shared" si="475"/>
        <v>1.7819699131981736E-2</v>
      </c>
      <c r="E684" s="79">
        <f t="shared" si="475"/>
        <v>1.6648506381768065E-2</v>
      </c>
    </row>
    <row r="685" spans="1:5" ht="15" customHeight="1" x14ac:dyDescent="0.25">
      <c r="A685" s="41" t="str">
        <f t="shared" ref="A685:B685" si="476">A398</f>
        <v>6</v>
      </c>
      <c r="B685" s="4" t="str">
        <f t="shared" si="476"/>
        <v>Salida Nacional / National exit</v>
      </c>
      <c r="C685" s="78">
        <f t="shared" ref="C685:E685" si="477">(C398*C111)/SUMPRODUCT(C$12:C$292,C$299:C$579)</f>
        <v>1.6797610958722026E-2</v>
      </c>
      <c r="D685" s="78">
        <f t="shared" si="477"/>
        <v>1.7882288871412355E-2</v>
      </c>
      <c r="E685" s="79">
        <f t="shared" si="477"/>
        <v>1.8664120146987893E-2</v>
      </c>
    </row>
    <row r="686" spans="1:5" ht="15" customHeight="1" x14ac:dyDescent="0.25">
      <c r="A686" s="41" t="str">
        <f t="shared" ref="A686:B686" si="478">A399</f>
        <v>7A</v>
      </c>
      <c r="B686" s="4" t="str">
        <f t="shared" si="478"/>
        <v>Salida Nacional / National exit</v>
      </c>
      <c r="C686" s="78">
        <f t="shared" ref="C686:E686" si="479">(C399*C112)/SUMPRODUCT(C$12:C$292,C$299:C$579)</f>
        <v>4.8277216161485227E-4</v>
      </c>
      <c r="D686" s="78">
        <f t="shared" si="479"/>
        <v>5.1062083399733358E-4</v>
      </c>
      <c r="E686" s="79">
        <f t="shared" si="479"/>
        <v>5.3252103781558095E-4</v>
      </c>
    </row>
    <row r="687" spans="1:5" ht="15" customHeight="1" x14ac:dyDescent="0.25">
      <c r="A687" s="41" t="str">
        <f t="shared" ref="A687:B687" si="480">A400</f>
        <v>7B</v>
      </c>
      <c r="B687" s="4" t="str">
        <f t="shared" si="480"/>
        <v>Salida Nacional / National exit</v>
      </c>
      <c r="C687" s="78">
        <f t="shared" ref="C687:E687" si="481">(C400*C113)/SUMPRODUCT(C$12:C$292,C$299:C$579)</f>
        <v>3.19334714421589E-4</v>
      </c>
      <c r="D687" s="78">
        <f t="shared" si="481"/>
        <v>3.3773668724483368E-4</v>
      </c>
      <c r="E687" s="79">
        <f t="shared" si="481"/>
        <v>3.5222067285454745E-4</v>
      </c>
    </row>
    <row r="688" spans="1:5" ht="15" customHeight="1" x14ac:dyDescent="0.25">
      <c r="A688" s="41" t="str">
        <f t="shared" ref="A688:B688" si="482">A401</f>
        <v>9E.C.</v>
      </c>
      <c r="B688" s="4" t="str">
        <f t="shared" si="482"/>
        <v>Salida Nacional / National exit</v>
      </c>
      <c r="C688" s="78">
        <f t="shared" ref="C688:E688" si="483">(C401*C114)/SUMPRODUCT(C$12:C$292,C$299:C$579)</f>
        <v>2.0313109342644654E-3</v>
      </c>
      <c r="D688" s="78">
        <f t="shared" si="483"/>
        <v>2.1386603543791208E-3</v>
      </c>
      <c r="E688" s="79">
        <f t="shared" si="483"/>
        <v>2.2275819858467946E-3</v>
      </c>
    </row>
    <row r="689" spans="1:5" ht="15" customHeight="1" x14ac:dyDescent="0.25">
      <c r="A689" s="41" t="str">
        <f t="shared" ref="A689:B689" si="484">A402</f>
        <v>A1</v>
      </c>
      <c r="B689" s="4" t="str">
        <f t="shared" si="484"/>
        <v>Salida Nacional / National exit</v>
      </c>
      <c r="C689" s="78">
        <f t="shared" ref="C689:E689" si="485">(C402*C115)/SUMPRODUCT(C$12:C$292,C$299:C$579)</f>
        <v>8.9082987276741746E-4</v>
      </c>
      <c r="D689" s="78">
        <f t="shared" si="485"/>
        <v>9.3487457013612194E-4</v>
      </c>
      <c r="E689" s="79">
        <f t="shared" si="485"/>
        <v>9.7607019998398868E-4</v>
      </c>
    </row>
    <row r="690" spans="1:5" ht="15" customHeight="1" x14ac:dyDescent="0.25">
      <c r="A690" s="41" t="str">
        <f t="shared" ref="A690:B690" si="486">A403</f>
        <v>A10</v>
      </c>
      <c r="B690" s="4" t="str">
        <f t="shared" si="486"/>
        <v>Salida Nacional / National exit</v>
      </c>
      <c r="C690" s="78">
        <f t="shared" ref="C690:E690" si="487">(C403*C116)/SUMPRODUCT(C$12:C$292,C$299:C$579)</f>
        <v>5.7050431761934348E-3</v>
      </c>
      <c r="D690" s="78">
        <f t="shared" si="487"/>
        <v>5.9351375708039771E-3</v>
      </c>
      <c r="E690" s="79">
        <f t="shared" si="487"/>
        <v>6.1839091795122206E-3</v>
      </c>
    </row>
    <row r="691" spans="1:5" ht="15" customHeight="1" x14ac:dyDescent="0.25">
      <c r="A691" s="41" t="str">
        <f t="shared" ref="A691:B691" si="488">A404</f>
        <v>A3</v>
      </c>
      <c r="B691" s="4" t="str">
        <f t="shared" si="488"/>
        <v>Salida Nacional / National exit</v>
      </c>
      <c r="C691" s="78">
        <f t="shared" ref="C691:E691" si="489">(C404*C117)/SUMPRODUCT(C$12:C$292,C$299:C$579)</f>
        <v>4.5240210264720316E-3</v>
      </c>
      <c r="D691" s="78">
        <f t="shared" si="489"/>
        <v>4.7366326667967239E-3</v>
      </c>
      <c r="E691" s="79">
        <f t="shared" si="489"/>
        <v>4.9416621479964574E-3</v>
      </c>
    </row>
    <row r="692" spans="1:5" ht="15" customHeight="1" x14ac:dyDescent="0.25">
      <c r="A692" s="41" t="str">
        <f t="shared" ref="A692:B692" si="490">A405</f>
        <v>A36L</v>
      </c>
      <c r="B692" s="4" t="str">
        <f t="shared" si="490"/>
        <v>Salida Nacional / National exit</v>
      </c>
      <c r="C692" s="78">
        <f t="shared" ref="C692:E692" si="491">(C405*C118)/SUMPRODUCT(C$12:C$292,C$299:C$579)</f>
        <v>3.4186256426290855E-2</v>
      </c>
      <c r="D692" s="78">
        <f t="shared" si="491"/>
        <v>3.6160874381496469E-2</v>
      </c>
      <c r="E692" s="79">
        <f t="shared" si="491"/>
        <v>3.7695326080693758E-2</v>
      </c>
    </row>
    <row r="693" spans="1:5" ht="15" customHeight="1" x14ac:dyDescent="0.25">
      <c r="A693" s="41" t="str">
        <f t="shared" ref="A693:B693" si="492">A406</f>
        <v>A5A</v>
      </c>
      <c r="B693" s="4" t="str">
        <f t="shared" si="492"/>
        <v>Salida Nacional / National exit</v>
      </c>
      <c r="C693" s="78">
        <f t="shared" ref="C693:E693" si="493">(C406*C119)/SUMPRODUCT(C$12:C$292,C$299:C$579)</f>
        <v>7.1719260027742199E-5</v>
      </c>
      <c r="D693" s="78">
        <f t="shared" si="493"/>
        <v>7.5661634085966885E-5</v>
      </c>
      <c r="E693" s="79">
        <f t="shared" si="493"/>
        <v>7.9096005217132231E-5</v>
      </c>
    </row>
    <row r="694" spans="1:5" ht="15" customHeight="1" x14ac:dyDescent="0.25">
      <c r="A694" s="41" t="str">
        <f t="shared" ref="A694:B694" si="494">A407</f>
        <v>A6</v>
      </c>
      <c r="B694" s="4" t="str">
        <f t="shared" si="494"/>
        <v>Salida Nacional / National exit</v>
      </c>
      <c r="C694" s="78">
        <f t="shared" ref="C694:E694" si="495">(C407*C120)/SUMPRODUCT(C$12:C$292,C$299:C$579)</f>
        <v>4.8984378157035564E-4</v>
      </c>
      <c r="D694" s="78">
        <f t="shared" si="495"/>
        <v>5.1260150589237856E-4</v>
      </c>
      <c r="E694" s="79">
        <f t="shared" si="495"/>
        <v>5.3471089529131763E-4</v>
      </c>
    </row>
    <row r="695" spans="1:5" ht="15" customHeight="1" x14ac:dyDescent="0.25">
      <c r="A695" s="41" t="str">
        <f t="shared" ref="A695:B695" si="496">A408</f>
        <v>A7</v>
      </c>
      <c r="B695" s="4" t="str">
        <f t="shared" si="496"/>
        <v>Salida Nacional / National exit</v>
      </c>
      <c r="C695" s="78">
        <f t="shared" ref="C695:E695" si="497">(C408*C121)/SUMPRODUCT(C$12:C$292,C$299:C$579)</f>
        <v>3.8632577672530659E-5</v>
      </c>
      <c r="D695" s="78">
        <f t="shared" si="497"/>
        <v>4.0218802419857563E-5</v>
      </c>
      <c r="E695" s="79">
        <f t="shared" si="497"/>
        <v>4.1911273168607355E-5</v>
      </c>
    </row>
    <row r="696" spans="1:5" ht="15" customHeight="1" x14ac:dyDescent="0.25">
      <c r="A696" s="41" t="str">
        <f t="shared" ref="A696:B696" si="498">A409</f>
        <v>A8</v>
      </c>
      <c r="B696" s="4" t="str">
        <f t="shared" si="498"/>
        <v>Salida Nacional / National exit</v>
      </c>
      <c r="C696" s="78">
        <f t="shared" ref="C696:E696" si="499">(C409*C122)/SUMPRODUCT(C$12:C$292,C$299:C$579)</f>
        <v>2.3295547679463961E-5</v>
      </c>
      <c r="D696" s="78">
        <f t="shared" si="499"/>
        <v>2.4233810815050866E-5</v>
      </c>
      <c r="E696" s="79">
        <f t="shared" si="499"/>
        <v>2.524905655043701E-5</v>
      </c>
    </row>
    <row r="697" spans="1:5" ht="15" customHeight="1" x14ac:dyDescent="0.25">
      <c r="A697" s="41" t="str">
        <f t="shared" ref="A697:B697" si="500">A410</f>
        <v>A9</v>
      </c>
      <c r="B697" s="4" t="str">
        <f t="shared" si="500"/>
        <v>Salida Nacional / National exit</v>
      </c>
      <c r="C697" s="78">
        <f t="shared" ref="C697:E697" si="501">(C410*C123)/SUMPRODUCT(C$12:C$292,C$299:C$579)</f>
        <v>4.094614536389019E-3</v>
      </c>
      <c r="D697" s="78">
        <f t="shared" si="501"/>
        <v>4.3568563796090153E-3</v>
      </c>
      <c r="E697" s="79">
        <f t="shared" si="501"/>
        <v>4.5504178196105064E-3</v>
      </c>
    </row>
    <row r="698" spans="1:5" ht="15" customHeight="1" x14ac:dyDescent="0.25">
      <c r="A698" s="41" t="str">
        <f t="shared" ref="A698:B698" si="502">A411</f>
        <v>A9A</v>
      </c>
      <c r="B698" s="4" t="str">
        <f t="shared" si="502"/>
        <v>Salida Nacional / National exit</v>
      </c>
      <c r="C698" s="78">
        <f t="shared" ref="C698:E698" si="503">(C411*C124)/SUMPRODUCT(C$12:C$292,C$299:C$579)</f>
        <v>2.5164387306840351E-4</v>
      </c>
      <c r="D698" s="78">
        <f t="shared" si="503"/>
        <v>2.6416780307661367E-4</v>
      </c>
      <c r="E698" s="79">
        <f t="shared" si="503"/>
        <v>2.7581031766714371E-4</v>
      </c>
    </row>
    <row r="699" spans="1:5" ht="15" customHeight="1" x14ac:dyDescent="0.25">
      <c r="A699" s="41" t="str">
        <f t="shared" ref="A699:B699" si="504">A412</f>
        <v>A9B</v>
      </c>
      <c r="B699" s="4" t="str">
        <f t="shared" si="504"/>
        <v>Salida Nacional / National exit</v>
      </c>
      <c r="C699" s="78">
        <f t="shared" ref="C699:E699" si="505">(C412*C125)/SUMPRODUCT(C$12:C$292,C$299:C$579)</f>
        <v>2.0851275305104879E-4</v>
      </c>
      <c r="D699" s="78">
        <f t="shared" si="505"/>
        <v>2.1768561486374891E-4</v>
      </c>
      <c r="E699" s="79">
        <f t="shared" si="505"/>
        <v>2.270016622272157E-4</v>
      </c>
    </row>
    <row r="700" spans="1:5" ht="15" customHeight="1" x14ac:dyDescent="0.25">
      <c r="A700" s="41" t="str">
        <f t="shared" ref="A700:B700" si="506">A413</f>
        <v>B02</v>
      </c>
      <c r="B700" s="4" t="str">
        <f t="shared" si="506"/>
        <v>Salida Nacional / National exit</v>
      </c>
      <c r="C700" s="78">
        <f t="shared" ref="C700:E700" si="507">(C413*C126)/SUMPRODUCT(C$12:C$292,C$299:C$579)</f>
        <v>1.1968882978001414E-3</v>
      </c>
      <c r="D700" s="78">
        <f t="shared" si="507"/>
        <v>1.2402905503436836E-3</v>
      </c>
      <c r="E700" s="79">
        <f t="shared" si="507"/>
        <v>1.2912560593095507E-3</v>
      </c>
    </row>
    <row r="701" spans="1:5" ht="15" customHeight="1" x14ac:dyDescent="0.25">
      <c r="A701" s="41" t="str">
        <f t="shared" ref="A701:B701" si="508">A414</f>
        <v>B04</v>
      </c>
      <c r="B701" s="4" t="str">
        <f t="shared" si="508"/>
        <v>Salida Nacional / National exit</v>
      </c>
      <c r="C701" s="78">
        <f t="shared" ref="C701:E701" si="509">(C414*C127)/SUMPRODUCT(C$12:C$292,C$299:C$579)</f>
        <v>5.0152137936785119E-3</v>
      </c>
      <c r="D701" s="78">
        <f t="shared" si="509"/>
        <v>5.2133974928185627E-3</v>
      </c>
      <c r="E701" s="79">
        <f t="shared" si="509"/>
        <v>5.4390887418837037E-3</v>
      </c>
    </row>
    <row r="702" spans="1:5" ht="15" customHeight="1" x14ac:dyDescent="0.25">
      <c r="A702" s="41" t="str">
        <f t="shared" ref="A702:B702" si="510">A415</f>
        <v>B05</v>
      </c>
      <c r="B702" s="4" t="str">
        <f t="shared" si="510"/>
        <v>Salida Nacional / National exit</v>
      </c>
      <c r="C702" s="78">
        <f t="shared" ref="C702:E702" si="511">(C415*C128)/SUMPRODUCT(C$12:C$292,C$299:C$579)</f>
        <v>1.5641173588989729E-3</v>
      </c>
      <c r="D702" s="78">
        <f t="shared" si="511"/>
        <v>1.6260659166205571E-3</v>
      </c>
      <c r="E702" s="79">
        <f t="shared" si="511"/>
        <v>1.6963936579373763E-3</v>
      </c>
    </row>
    <row r="703" spans="1:5" ht="15" customHeight="1" x14ac:dyDescent="0.25">
      <c r="A703" s="41" t="str">
        <f t="shared" ref="A703:B703" si="512">A416</f>
        <v>B07</v>
      </c>
      <c r="B703" s="4" t="str">
        <f t="shared" si="512"/>
        <v>Salida Nacional / National exit</v>
      </c>
      <c r="C703" s="78">
        <f t="shared" ref="C703:E703" si="513">(C416*C129)/SUMPRODUCT(C$12:C$292,C$299:C$579)</f>
        <v>2.28760847182349E-3</v>
      </c>
      <c r="D703" s="78">
        <f t="shared" si="513"/>
        <v>2.3646014535421774E-3</v>
      </c>
      <c r="E703" s="79">
        <f t="shared" si="513"/>
        <v>2.4628871159141055E-3</v>
      </c>
    </row>
    <row r="704" spans="1:5" ht="15" customHeight="1" x14ac:dyDescent="0.25">
      <c r="A704" s="41" t="str">
        <f t="shared" ref="A704:B704" si="514">A417</f>
        <v>B08</v>
      </c>
      <c r="B704" s="4" t="str">
        <f t="shared" si="514"/>
        <v>Salida Nacional / National exit</v>
      </c>
      <c r="C704" s="78">
        <f t="shared" ref="C704:E704" si="515">(C417*C130)/SUMPRODUCT(C$12:C$292,C$299:C$579)</f>
        <v>2.6063803493969452E-4</v>
      </c>
      <c r="D704" s="78">
        <f t="shared" si="515"/>
        <v>2.7327695314311568E-4</v>
      </c>
      <c r="E704" s="79">
        <f t="shared" si="515"/>
        <v>2.8558920041160435E-4</v>
      </c>
    </row>
    <row r="705" spans="1:5" ht="15" customHeight="1" x14ac:dyDescent="0.25">
      <c r="A705" s="41" t="str">
        <f t="shared" ref="A705:B705" si="516">A418</f>
        <v>B10</v>
      </c>
      <c r="B705" s="4" t="str">
        <f t="shared" si="516"/>
        <v>Salida Nacional / National exit</v>
      </c>
      <c r="C705" s="78">
        <f t="shared" ref="C705:E705" si="517">(C418*C131)/SUMPRODUCT(C$12:C$292,C$299:C$579)</f>
        <v>5.143204857813416E-3</v>
      </c>
      <c r="D705" s="78">
        <f t="shared" si="517"/>
        <v>5.3419950853026725E-3</v>
      </c>
      <c r="E705" s="79">
        <f t="shared" si="517"/>
        <v>5.5669308252472346E-3</v>
      </c>
    </row>
    <row r="706" spans="1:5" ht="15" customHeight="1" x14ac:dyDescent="0.25">
      <c r="A706" s="41" t="str">
        <f t="shared" ref="A706:B706" si="518">A419</f>
        <v>B14</v>
      </c>
      <c r="B706" s="4" t="str">
        <f t="shared" si="518"/>
        <v>Salida Nacional / National exit</v>
      </c>
      <c r="C706" s="78">
        <f t="shared" ref="C706:E706" si="519">(C419*C132)/SUMPRODUCT(C$12:C$292,C$299:C$579)</f>
        <v>3.0701575391461466E-3</v>
      </c>
      <c r="D706" s="78">
        <f t="shared" si="519"/>
        <v>3.1888535049710192E-3</v>
      </c>
      <c r="E706" s="79">
        <f t="shared" si="519"/>
        <v>3.3227185661349498E-3</v>
      </c>
    </row>
    <row r="707" spans="1:5" ht="15" customHeight="1" x14ac:dyDescent="0.25">
      <c r="A707" s="41" t="str">
        <f t="shared" ref="A707:B707" si="520">A420</f>
        <v>B18</v>
      </c>
      <c r="B707" s="4" t="str">
        <f t="shared" si="520"/>
        <v>Salida Nacional / National exit</v>
      </c>
      <c r="C707" s="78">
        <f t="shared" ref="C707:E707" si="521">(C420*C133)/SUMPRODUCT(C$12:C$292,C$299:C$579)</f>
        <v>2.2725393793544227E-2</v>
      </c>
      <c r="D707" s="78">
        <f t="shared" si="521"/>
        <v>2.3466862802102161E-2</v>
      </c>
      <c r="E707" s="79">
        <f t="shared" si="521"/>
        <v>2.4403374059644167E-2</v>
      </c>
    </row>
    <row r="708" spans="1:5" ht="15" customHeight="1" x14ac:dyDescent="0.25">
      <c r="A708" s="41" t="str">
        <f t="shared" ref="A708:B708" si="522">A421</f>
        <v>B19</v>
      </c>
      <c r="B708" s="4" t="str">
        <f t="shared" si="522"/>
        <v>Salida Nacional / National exit</v>
      </c>
      <c r="C708" s="78">
        <f t="shared" ref="C708:E708" si="523">(C421*C134)/SUMPRODUCT(C$12:C$292,C$299:C$579)</f>
        <v>8.0863477771653987E-3</v>
      </c>
      <c r="D708" s="78">
        <f t="shared" si="523"/>
        <v>8.3539780179287433E-3</v>
      </c>
      <c r="E708" s="79">
        <f t="shared" si="523"/>
        <v>8.6864417476890509E-3</v>
      </c>
    </row>
    <row r="709" spans="1:5" ht="15" customHeight="1" x14ac:dyDescent="0.25">
      <c r="A709" s="41" t="str">
        <f t="shared" ref="A709:B709" si="524">A422</f>
        <v>B20</v>
      </c>
      <c r="B709" s="4" t="str">
        <f t="shared" si="524"/>
        <v>Salida Nacional / National exit</v>
      </c>
      <c r="C709" s="78">
        <f t="shared" ref="C709:E709" si="525">(C422*C135)/SUMPRODUCT(C$12:C$292,C$299:C$579)</f>
        <v>1.295808341500587E-2</v>
      </c>
      <c r="D709" s="78">
        <f t="shared" si="525"/>
        <v>1.3460279972103325E-2</v>
      </c>
      <c r="E709" s="79">
        <f t="shared" si="525"/>
        <v>1.4011919182775863E-2</v>
      </c>
    </row>
    <row r="710" spans="1:5" ht="15" customHeight="1" x14ac:dyDescent="0.25">
      <c r="A710" s="41" t="str">
        <f t="shared" ref="A710:B710" si="526">A423</f>
        <v>BIO MADRID</v>
      </c>
      <c r="B710" s="4" t="str">
        <f t="shared" si="526"/>
        <v>Salida Nacional / National exit</v>
      </c>
      <c r="C710" s="78">
        <f t="shared" ref="C710:E710" si="527">(C423*C136)/SUMPRODUCT(C$12:C$292,C$299:C$579)</f>
        <v>1.1204399372780851E-5</v>
      </c>
      <c r="D710" s="78">
        <f t="shared" si="527"/>
        <v>1.176424588978796E-5</v>
      </c>
      <c r="E710" s="79">
        <f t="shared" si="527"/>
        <v>1.2276748984169882E-5</v>
      </c>
    </row>
    <row r="711" spans="1:5" ht="15" customHeight="1" x14ac:dyDescent="0.25">
      <c r="A711" s="41" t="str">
        <f t="shared" ref="A711:B711" si="528">A424</f>
        <v>B22</v>
      </c>
      <c r="B711" s="4" t="str">
        <f t="shared" si="528"/>
        <v>Salida Nacional / National exit</v>
      </c>
      <c r="C711" s="78">
        <f t="shared" ref="C711:E711" si="529">(C424*C137)/SUMPRODUCT(C$12:C$292,C$299:C$579)</f>
        <v>9.4533842602025544E-3</v>
      </c>
      <c r="D711" s="78">
        <f t="shared" si="529"/>
        <v>9.7805587805558699E-3</v>
      </c>
      <c r="E711" s="79">
        <f t="shared" si="529"/>
        <v>1.0168616860472074E-2</v>
      </c>
    </row>
    <row r="712" spans="1:5" ht="15" customHeight="1" x14ac:dyDescent="0.25">
      <c r="A712" s="41" t="str">
        <f t="shared" ref="A712:B712" si="530">A425</f>
        <v>C1.01</v>
      </c>
      <c r="B712" s="4" t="str">
        <f t="shared" si="530"/>
        <v>Salida Nacional / National exit</v>
      </c>
      <c r="C712" s="78">
        <f t="shared" ref="C712:E712" si="531">(C425*C138)/SUMPRODUCT(C$12:C$292,C$299:C$579)</f>
        <v>1.0576202505788296E-3</v>
      </c>
      <c r="D712" s="78">
        <f t="shared" si="531"/>
        <v>1.1023209485873961E-3</v>
      </c>
      <c r="E712" s="79">
        <f t="shared" si="531"/>
        <v>1.1509459248705823E-3</v>
      </c>
    </row>
    <row r="713" spans="1:5" ht="15" customHeight="1" x14ac:dyDescent="0.25">
      <c r="A713" s="41" t="str">
        <f t="shared" ref="A713:B713" si="532">A426</f>
        <v>C2X.01</v>
      </c>
      <c r="B713" s="4" t="str">
        <f t="shared" si="532"/>
        <v>Salida Nacional / National exit</v>
      </c>
      <c r="C713" s="78">
        <f t="shared" ref="C713:E713" si="533">(C426*C139)/SUMPRODUCT(C$12:C$292,C$299:C$579)</f>
        <v>3.1543686648266469E-4</v>
      </c>
      <c r="D713" s="78">
        <f t="shared" si="533"/>
        <v>3.2987107868918237E-4</v>
      </c>
      <c r="E713" s="79">
        <f t="shared" si="533"/>
        <v>3.4469285856680653E-4</v>
      </c>
    </row>
    <row r="714" spans="1:5" ht="15" customHeight="1" x14ac:dyDescent="0.25">
      <c r="A714" s="41" t="str">
        <f t="shared" ref="A714:B714" si="534">A427</f>
        <v>CC.BE</v>
      </c>
      <c r="B714" s="4" t="str">
        <f t="shared" si="534"/>
        <v>Salida Nacional / National exit</v>
      </c>
      <c r="C714" s="78">
        <f t="shared" ref="C714:E714" si="535">(C427*C140)/SUMPRODUCT(C$12:C$292,C$299:C$579)</f>
        <v>1.6370645218958587E-2</v>
      </c>
      <c r="D714" s="78">
        <f t="shared" si="535"/>
        <v>1.5869180420643041E-2</v>
      </c>
      <c r="E714" s="79">
        <f t="shared" si="535"/>
        <v>1.5067229495806356E-2</v>
      </c>
    </row>
    <row r="715" spans="1:5" ht="15" customHeight="1" x14ac:dyDescent="0.25">
      <c r="A715" s="41" t="str">
        <f t="shared" ref="A715:B715" si="536">A428</f>
        <v>CC.CT.E</v>
      </c>
      <c r="B715" s="4" t="str">
        <f t="shared" si="536"/>
        <v>Salida Nacional / National exit</v>
      </c>
      <c r="C715" s="78">
        <f t="shared" ref="C715:E715" si="537">(C428*C141)/SUMPRODUCT(C$12:C$292,C$299:C$579)</f>
        <v>1.0811489872243342E-2</v>
      </c>
      <c r="D715" s="78">
        <f t="shared" si="537"/>
        <v>9.6010840722291404E-3</v>
      </c>
      <c r="E715" s="79">
        <f t="shared" si="537"/>
        <v>8.1064275081285959E-3</v>
      </c>
    </row>
    <row r="716" spans="1:5" ht="15" customHeight="1" x14ac:dyDescent="0.25">
      <c r="A716" s="41" t="str">
        <f t="shared" ref="A716:B716" si="538">A429</f>
        <v>CC.IB.E</v>
      </c>
      <c r="B716" s="4" t="str">
        <f t="shared" si="538"/>
        <v>Salida Nacional / National exit</v>
      </c>
      <c r="C716" s="78">
        <f t="shared" ref="C716:E716" si="539">(C429*C142)/SUMPRODUCT(C$12:C$292,C$299:C$579)</f>
        <v>4.6963046669500925E-3</v>
      </c>
      <c r="D716" s="78">
        <f t="shared" si="539"/>
        <v>4.1749852473518525E-3</v>
      </c>
      <c r="E716" s="79">
        <f t="shared" si="539"/>
        <v>3.5304972282788889E-3</v>
      </c>
    </row>
    <row r="717" spans="1:5" ht="15" customHeight="1" x14ac:dyDescent="0.25">
      <c r="A717" s="41" t="str">
        <f t="shared" ref="A717:B717" si="540">A430</f>
        <v>CC.PV.BBE</v>
      </c>
      <c r="B717" s="4" t="str">
        <f t="shared" si="540"/>
        <v>Salida Nacional / National exit</v>
      </c>
      <c r="C717" s="78">
        <f t="shared" ref="C717:E717" si="541">(C430*C143)/SUMPRODUCT(C$12:C$292,C$299:C$579)</f>
        <v>6.1851162116445361E-3</v>
      </c>
      <c r="D717" s="78">
        <f t="shared" si="541"/>
        <v>5.3754357121555988E-3</v>
      </c>
      <c r="E717" s="79">
        <f t="shared" si="541"/>
        <v>4.544168794255064E-3</v>
      </c>
    </row>
    <row r="718" spans="1:5" ht="15" customHeight="1" x14ac:dyDescent="0.25">
      <c r="A718" s="41" t="str">
        <f t="shared" ref="A718:B718" si="542">A431</f>
        <v>CC.SG.UF</v>
      </c>
      <c r="B718" s="4" t="str">
        <f t="shared" si="542"/>
        <v>Salida Nacional / National exit</v>
      </c>
      <c r="C718" s="78">
        <f t="shared" ref="C718:E718" si="543">(C431*C144)/SUMPRODUCT(C$12:C$292,C$299:C$579)</f>
        <v>8.7718394692163897E-3</v>
      </c>
      <c r="D718" s="78">
        <f t="shared" si="543"/>
        <v>7.8469040868063434E-3</v>
      </c>
      <c r="E718" s="79">
        <f t="shared" si="543"/>
        <v>6.6583262275159783E-3</v>
      </c>
    </row>
    <row r="719" spans="1:5" ht="15" customHeight="1" x14ac:dyDescent="0.25">
      <c r="A719" s="41" t="str">
        <f t="shared" ref="A719:B719" si="544">A432</f>
        <v>CC.SON.E</v>
      </c>
      <c r="B719" s="4" t="str">
        <f t="shared" si="544"/>
        <v>Salida Nacional / National exit</v>
      </c>
      <c r="C719" s="78">
        <f t="shared" ref="C719:E719" si="545">(C432*C145)/SUMPRODUCT(C$12:C$292,C$299:C$579)</f>
        <v>1.0268114478194444E-2</v>
      </c>
      <c r="D719" s="78">
        <f t="shared" si="545"/>
        <v>9.1167114131220361E-3</v>
      </c>
      <c r="E719" s="79">
        <f t="shared" si="545"/>
        <v>7.6975375952022616E-3</v>
      </c>
    </row>
    <row r="720" spans="1:5" ht="15" customHeight="1" x14ac:dyDescent="0.25">
      <c r="A720" s="41" t="str">
        <f t="shared" ref="A720:B720" si="546">A433</f>
        <v>D01A</v>
      </c>
      <c r="B720" s="4" t="str">
        <f t="shared" si="546"/>
        <v>Salida Nacional / National exit</v>
      </c>
      <c r="C720" s="78">
        <f t="shared" ref="C720:E720" si="547">(C433*C146)/SUMPRODUCT(C$12:C$292,C$299:C$579)</f>
        <v>4.2313376193366598E-5</v>
      </c>
      <c r="D720" s="78">
        <f t="shared" si="547"/>
        <v>4.4504739350429349E-5</v>
      </c>
      <c r="E720" s="79">
        <f t="shared" si="547"/>
        <v>4.6564128549633839E-5</v>
      </c>
    </row>
    <row r="721" spans="1:5" ht="15" customHeight="1" x14ac:dyDescent="0.25">
      <c r="A721" s="41" t="str">
        <f t="shared" ref="A721:B721" si="548">A434</f>
        <v>D03A</v>
      </c>
      <c r="B721" s="4" t="str">
        <f t="shared" si="548"/>
        <v>Salida Nacional / National exit</v>
      </c>
      <c r="C721" s="78">
        <f t="shared" ref="C721:E721" si="549">(C434*C147)/SUMPRODUCT(C$12:C$292,C$299:C$579)</f>
        <v>4.4740713707102893E-4</v>
      </c>
      <c r="D721" s="78">
        <f t="shared" si="549"/>
        <v>4.6794563769794772E-4</v>
      </c>
      <c r="E721" s="79">
        <f t="shared" si="549"/>
        <v>4.8899895354848435E-4</v>
      </c>
    </row>
    <row r="722" spans="1:5" ht="15" customHeight="1" x14ac:dyDescent="0.25">
      <c r="A722" s="41" t="str">
        <f t="shared" ref="A722:B722" si="550">A435</f>
        <v>D04</v>
      </c>
      <c r="B722" s="4" t="str">
        <f t="shared" si="550"/>
        <v>Salida Nacional / National exit</v>
      </c>
      <c r="C722" s="78">
        <f t="shared" ref="C722:E722" si="551">(C435*C148)/SUMPRODUCT(C$12:C$292,C$299:C$579)</f>
        <v>7.5751182152125759E-4</v>
      </c>
      <c r="D722" s="78">
        <f t="shared" si="551"/>
        <v>7.9134258419477914E-4</v>
      </c>
      <c r="E722" s="79">
        <f t="shared" si="551"/>
        <v>8.26730341458462E-4</v>
      </c>
    </row>
    <row r="723" spans="1:5" ht="15" customHeight="1" x14ac:dyDescent="0.25">
      <c r="A723" s="41" t="str">
        <f t="shared" ref="A723:B723" si="552">A436</f>
        <v>D06</v>
      </c>
      <c r="B723" s="4" t="str">
        <f t="shared" si="552"/>
        <v>Salida Nacional / National exit</v>
      </c>
      <c r="C723" s="78">
        <f t="shared" ref="C723:E723" si="553">(C436*C149)/SUMPRODUCT(C$12:C$292,C$299:C$579)</f>
        <v>2.4914842135374625E-4</v>
      </c>
      <c r="D723" s="78">
        <f t="shared" si="553"/>
        <v>2.5997313275644043E-4</v>
      </c>
      <c r="E723" s="79">
        <f t="shared" si="553"/>
        <v>2.7158619624205671E-4</v>
      </c>
    </row>
    <row r="724" spans="1:5" ht="15" customHeight="1" x14ac:dyDescent="0.25">
      <c r="A724" s="41" t="str">
        <f t="shared" ref="A724:B724" si="554">A437</f>
        <v>D06A</v>
      </c>
      <c r="B724" s="4" t="str">
        <f t="shared" si="554"/>
        <v>Salida Nacional / National exit</v>
      </c>
      <c r="C724" s="78">
        <f t="shared" ref="C724:E724" si="555">(C437*C150)/SUMPRODUCT(C$12:C$292,C$299:C$579)</f>
        <v>6.1361569011000858E-5</v>
      </c>
      <c r="D724" s="78">
        <f t="shared" si="555"/>
        <v>6.415682349723213E-5</v>
      </c>
      <c r="E724" s="79">
        <f t="shared" si="555"/>
        <v>6.7059707731209273E-5</v>
      </c>
    </row>
    <row r="725" spans="1:5" ht="15" customHeight="1" x14ac:dyDescent="0.25">
      <c r="A725" s="41" t="str">
        <f t="shared" ref="A725:B725" si="556">A438</f>
        <v>D07</v>
      </c>
      <c r="B725" s="4" t="str">
        <f t="shared" si="556"/>
        <v>Salida Nacional / National exit</v>
      </c>
      <c r="C725" s="78">
        <f t="shared" ref="C725:E725" si="557">(C438*C151)/SUMPRODUCT(C$12:C$292,C$299:C$579)</f>
        <v>8.906402416768015E-3</v>
      </c>
      <c r="D725" s="78">
        <f t="shared" si="557"/>
        <v>9.1805829831916111E-3</v>
      </c>
      <c r="E725" s="79">
        <f t="shared" si="557"/>
        <v>9.5599648956145988E-3</v>
      </c>
    </row>
    <row r="726" spans="1:5" ht="15" customHeight="1" x14ac:dyDescent="0.25">
      <c r="A726" s="41" t="str">
        <f t="shared" ref="A726:B726" si="558">A439</f>
        <v>D07.14</v>
      </c>
      <c r="B726" s="4" t="str">
        <f t="shared" si="558"/>
        <v>Salida Nacional / National exit</v>
      </c>
      <c r="C726" s="78">
        <f t="shared" ref="C726:E726" si="559">(C439*C152)/SUMPRODUCT(C$12:C$292,C$299:C$579)</f>
        <v>6.4416867327257504E-4</v>
      </c>
      <c r="D726" s="78">
        <f t="shared" si="559"/>
        <v>6.6705714214107309E-4</v>
      </c>
      <c r="E726" s="79">
        <f t="shared" si="559"/>
        <v>6.9547412672547534E-4</v>
      </c>
    </row>
    <row r="727" spans="1:5" ht="15" customHeight="1" x14ac:dyDescent="0.25">
      <c r="A727" s="41" t="str">
        <f t="shared" ref="A727:B727" si="560">A440</f>
        <v>D07A</v>
      </c>
      <c r="B727" s="4" t="str">
        <f t="shared" si="560"/>
        <v>Salida Nacional / National exit</v>
      </c>
      <c r="C727" s="78">
        <f t="shared" ref="C727:E727" si="561">(C440*C153)/SUMPRODUCT(C$12:C$292,C$299:C$579)</f>
        <v>3.731179774953361E-5</v>
      </c>
      <c r="D727" s="78">
        <f t="shared" si="561"/>
        <v>3.8151124468562689E-5</v>
      </c>
      <c r="E727" s="79">
        <f t="shared" si="561"/>
        <v>3.9666019910597472E-5</v>
      </c>
    </row>
    <row r="728" spans="1:5" ht="15" customHeight="1" x14ac:dyDescent="0.25">
      <c r="A728" s="41" t="str">
        <f t="shared" ref="A728:B728" si="562">A441</f>
        <v>D08A</v>
      </c>
      <c r="B728" s="4" t="str">
        <f t="shared" si="562"/>
        <v>Salida Nacional / National exit</v>
      </c>
      <c r="C728" s="78">
        <f t="shared" ref="C728:E728" si="563">(C441*C154)/SUMPRODUCT(C$12:C$292,C$299:C$579)</f>
        <v>2.7301132142683353E-5</v>
      </c>
      <c r="D728" s="78">
        <f t="shared" si="563"/>
        <v>2.7906096836934312E-5</v>
      </c>
      <c r="E728" s="79">
        <f t="shared" si="563"/>
        <v>2.9012513088537175E-5</v>
      </c>
    </row>
    <row r="729" spans="1:5" ht="15" customHeight="1" x14ac:dyDescent="0.25">
      <c r="A729" s="41" t="str">
        <f t="shared" ref="A729:B729" si="564">A442</f>
        <v>D10A</v>
      </c>
      <c r="B729" s="4" t="str">
        <f t="shared" si="564"/>
        <v>Salida Nacional / National exit</v>
      </c>
      <c r="C729" s="78">
        <f t="shared" ref="C729:E729" si="565">(C442*C155)/SUMPRODUCT(C$12:C$292,C$299:C$579)</f>
        <v>6.4109747732275056E-5</v>
      </c>
      <c r="D729" s="78">
        <f t="shared" si="565"/>
        <v>6.547987991083632E-5</v>
      </c>
      <c r="E729" s="79">
        <f t="shared" si="565"/>
        <v>6.8066595523602811E-5</v>
      </c>
    </row>
    <row r="730" spans="1:5" ht="15" customHeight="1" x14ac:dyDescent="0.25">
      <c r="A730" s="41" t="str">
        <f t="shared" ref="A730:B730" si="566">A443</f>
        <v>D12A</v>
      </c>
      <c r="B730" s="4" t="str">
        <f t="shared" si="566"/>
        <v>Salida Nacional / National exit</v>
      </c>
      <c r="C730" s="78">
        <f t="shared" ref="C730:E730" si="567">(C443*C156)/SUMPRODUCT(C$12:C$292,C$299:C$579)</f>
        <v>7.5378061984486956E-5</v>
      </c>
      <c r="D730" s="78">
        <f t="shared" si="567"/>
        <v>7.7858477347027004E-5</v>
      </c>
      <c r="E730" s="79">
        <f t="shared" si="567"/>
        <v>8.1157789473298051E-5</v>
      </c>
    </row>
    <row r="731" spans="1:5" ht="15" customHeight="1" x14ac:dyDescent="0.25">
      <c r="A731" s="41" t="str">
        <f t="shared" ref="A731:B731" si="568">A444</f>
        <v>D13</v>
      </c>
      <c r="B731" s="4" t="str">
        <f t="shared" si="568"/>
        <v>Salida Nacional / National exit</v>
      </c>
      <c r="C731" s="78">
        <f t="shared" ref="C731:E731" si="569">(C444*C157)/SUMPRODUCT(C$12:C$292,C$299:C$579)</f>
        <v>1.1546001192178575E-4</v>
      </c>
      <c r="D731" s="78">
        <f t="shared" si="569"/>
        <v>1.1780907118781597E-4</v>
      </c>
      <c r="E731" s="79">
        <f t="shared" si="569"/>
        <v>1.2244086292986347E-4</v>
      </c>
    </row>
    <row r="732" spans="1:5" ht="15" customHeight="1" x14ac:dyDescent="0.25">
      <c r="A732" s="41" t="str">
        <f t="shared" ref="A732:B732" si="570">A445</f>
        <v>D13A</v>
      </c>
      <c r="B732" s="4" t="str">
        <f t="shared" si="570"/>
        <v>Salida Nacional / National exit</v>
      </c>
      <c r="C732" s="78">
        <f t="shared" ref="C732:E732" si="571">(C445*C158)/SUMPRODUCT(C$12:C$292,C$299:C$579)</f>
        <v>2.7377708320464619E-4</v>
      </c>
      <c r="D732" s="78">
        <f t="shared" si="571"/>
        <v>2.8624287413281596E-4</v>
      </c>
      <c r="E732" s="79">
        <f t="shared" si="571"/>
        <v>2.9924360675204757E-4</v>
      </c>
    </row>
    <row r="733" spans="1:5" ht="15" customHeight="1" x14ac:dyDescent="0.25">
      <c r="A733" s="41" t="str">
        <f t="shared" ref="A733:B733" si="572">A446</f>
        <v>D14</v>
      </c>
      <c r="B733" s="4" t="str">
        <f t="shared" si="572"/>
        <v>Salida Nacional / National exit</v>
      </c>
      <c r="C733" s="78">
        <f t="shared" ref="C733:E733" si="573">(C446*C159)/SUMPRODUCT(C$12:C$292,C$299:C$579)</f>
        <v>2.5253011016078221E-5</v>
      </c>
      <c r="D733" s="78">
        <f t="shared" si="573"/>
        <v>2.5761588261608949E-5</v>
      </c>
      <c r="E733" s="79">
        <f t="shared" si="573"/>
        <v>2.6773588178355541E-5</v>
      </c>
    </row>
    <row r="734" spans="1:5" ht="15" customHeight="1" x14ac:dyDescent="0.25">
      <c r="A734" s="41" t="str">
        <f t="shared" ref="A734:B734" si="574">A447</f>
        <v>D15</v>
      </c>
      <c r="B734" s="4" t="str">
        <f t="shared" si="574"/>
        <v>Salida Nacional / National exit</v>
      </c>
      <c r="C734" s="78">
        <f t="shared" ref="C734:E734" si="575">(C447*C160)/SUMPRODUCT(C$12:C$292,C$299:C$579)</f>
        <v>7.2247155864802864E-5</v>
      </c>
      <c r="D734" s="78">
        <f t="shared" si="575"/>
        <v>7.3694247439529318E-5</v>
      </c>
      <c r="E734" s="79">
        <f t="shared" si="575"/>
        <v>7.6588359163434758E-5</v>
      </c>
    </row>
    <row r="735" spans="1:5" ht="15" customHeight="1" x14ac:dyDescent="0.25">
      <c r="A735" s="41" t="str">
        <f t="shared" ref="A735:B735" si="576">A448</f>
        <v>D16</v>
      </c>
      <c r="B735" s="4" t="str">
        <f t="shared" si="576"/>
        <v>Salida Nacional / National exit</v>
      </c>
      <c r="C735" s="78">
        <f t="shared" ref="C735:E735" si="577">(C448*C161)/SUMPRODUCT(C$12:C$292,C$299:C$579)</f>
        <v>2.9888694327039724E-3</v>
      </c>
      <c r="D735" s="78">
        <f t="shared" si="577"/>
        <v>3.0853320046540264E-3</v>
      </c>
      <c r="E735" s="79">
        <f t="shared" si="577"/>
        <v>3.2065425989589876E-3</v>
      </c>
    </row>
    <row r="736" spans="1:5" ht="15" customHeight="1" x14ac:dyDescent="0.25">
      <c r="A736" s="41" t="str">
        <f t="shared" ref="A736:B736" si="578">A449</f>
        <v>D16.01</v>
      </c>
      <c r="B736" s="4" t="str">
        <f t="shared" si="578"/>
        <v>Salida Nacional / National exit</v>
      </c>
      <c r="C736" s="78">
        <f t="shared" ref="C736:E736" si="579">(C449*C162)/SUMPRODUCT(C$12:C$292,C$299:C$579)</f>
        <v>2.7250276799895166E-3</v>
      </c>
      <c r="D736" s="78">
        <f t="shared" si="579"/>
        <v>2.7797027156058821E-3</v>
      </c>
      <c r="E736" s="79">
        <f t="shared" si="579"/>
        <v>2.8889266330641987E-3</v>
      </c>
    </row>
    <row r="737" spans="1:5" ht="15" customHeight="1" x14ac:dyDescent="0.25">
      <c r="A737" s="41" t="str">
        <f t="shared" ref="A737:B737" si="580">A450</f>
        <v>E01</v>
      </c>
      <c r="B737" s="4" t="str">
        <f t="shared" si="580"/>
        <v>Salida Nacional / National exit</v>
      </c>
      <c r="C737" s="78">
        <f t="shared" ref="C737:E737" si="581">(C450*C163)/SUMPRODUCT(C$12:C$292,C$299:C$579)</f>
        <v>4.1020228350064128E-4</v>
      </c>
      <c r="D737" s="78">
        <f t="shared" si="581"/>
        <v>4.2681238623787918E-4</v>
      </c>
      <c r="E737" s="79">
        <f t="shared" si="581"/>
        <v>4.4519672583033927E-4</v>
      </c>
    </row>
    <row r="738" spans="1:5" ht="15" customHeight="1" x14ac:dyDescent="0.25">
      <c r="A738" s="41" t="str">
        <f t="shared" ref="A738:B738" si="582">A451</f>
        <v>E02</v>
      </c>
      <c r="B738" s="4" t="str">
        <f t="shared" si="582"/>
        <v>Salida Nacional / National exit</v>
      </c>
      <c r="C738" s="78">
        <f t="shared" ref="C738:E738" si="583">(C451*C164)/SUMPRODUCT(C$12:C$292,C$299:C$579)</f>
        <v>1.8850242752295947E-3</v>
      </c>
      <c r="D738" s="78">
        <f t="shared" si="583"/>
        <v>1.9727393951719887E-3</v>
      </c>
      <c r="E738" s="79">
        <f t="shared" si="583"/>
        <v>2.060460736759597E-3</v>
      </c>
    </row>
    <row r="739" spans="1:5" ht="15" customHeight="1" x14ac:dyDescent="0.25">
      <c r="A739" s="41" t="str">
        <f t="shared" ref="A739:B739" si="584">A452</f>
        <v>E15</v>
      </c>
      <c r="B739" s="4" t="str">
        <f t="shared" si="584"/>
        <v>Salida Nacional / National exit</v>
      </c>
      <c r="C739" s="78">
        <f t="shared" ref="C739:E739" si="585">(C452*C165)/SUMPRODUCT(C$12:C$292,C$299:C$579)</f>
        <v>2.0589910189249675E-3</v>
      </c>
      <c r="D739" s="78">
        <f t="shared" si="585"/>
        <v>2.1740611274320611E-3</v>
      </c>
      <c r="E739" s="79">
        <f t="shared" si="585"/>
        <v>2.274493210074864E-3</v>
      </c>
    </row>
    <row r="740" spans="1:5" ht="15" customHeight="1" x14ac:dyDescent="0.25">
      <c r="A740" s="41" t="str">
        <f t="shared" ref="A740:B740" si="586">A453</f>
        <v>EG01</v>
      </c>
      <c r="B740" s="4" t="str">
        <f t="shared" si="586"/>
        <v>Salida Nacional / National exit</v>
      </c>
      <c r="C740" s="78">
        <f t="shared" ref="C740:E740" si="587">(C453*C166)/SUMPRODUCT(C$12:C$292,C$299:C$579)</f>
        <v>4.6120647667152017E-3</v>
      </c>
      <c r="D740" s="78">
        <f t="shared" si="587"/>
        <v>4.7903349655195257E-3</v>
      </c>
      <c r="E740" s="79">
        <f t="shared" si="587"/>
        <v>4.9934018889240791E-3</v>
      </c>
    </row>
    <row r="741" spans="1:5" ht="15" customHeight="1" x14ac:dyDescent="0.25">
      <c r="A741" s="41" t="str">
        <f t="shared" ref="A741:B741" si="588">A454</f>
        <v>F00</v>
      </c>
      <c r="B741" s="4" t="str">
        <f t="shared" si="588"/>
        <v>Salida Nacional / National exit</v>
      </c>
      <c r="C741" s="78">
        <f t="shared" ref="C741:E741" si="589">(C454*C167)/SUMPRODUCT(C$12:C$292,C$299:C$579)</f>
        <v>1.8481840895117254E-2</v>
      </c>
      <c r="D741" s="78">
        <f t="shared" si="589"/>
        <v>1.6443646282631705E-2</v>
      </c>
      <c r="E741" s="79">
        <f t="shared" si="589"/>
        <v>1.3976371858995865E-2</v>
      </c>
    </row>
    <row r="742" spans="1:5" ht="15" customHeight="1" x14ac:dyDescent="0.25">
      <c r="A742" s="41" t="str">
        <f t="shared" ref="A742:B742" si="590">A455</f>
        <v>F02</v>
      </c>
      <c r="B742" s="4" t="str">
        <f t="shared" si="590"/>
        <v>Salida Nacional / National exit</v>
      </c>
      <c r="C742" s="78">
        <f t="shared" ref="C742:E742" si="591">(C455*C168)/SUMPRODUCT(C$12:C$292,C$299:C$579)</f>
        <v>2.0719463266765374E-2</v>
      </c>
      <c r="D742" s="78">
        <f t="shared" si="591"/>
        <v>2.176867285399529E-2</v>
      </c>
      <c r="E742" s="79">
        <f t="shared" si="591"/>
        <v>2.2636296191557333E-2</v>
      </c>
    </row>
    <row r="743" spans="1:5" ht="15" customHeight="1" x14ac:dyDescent="0.25">
      <c r="A743" s="41" t="str">
        <f t="shared" ref="A743:B743" si="592">A456</f>
        <v>F06.2</v>
      </c>
      <c r="B743" s="4" t="str">
        <f t="shared" si="592"/>
        <v>Salida Nacional / National exit</v>
      </c>
      <c r="C743" s="78">
        <f t="shared" ref="C743:E743" si="593">(C456*C169)/SUMPRODUCT(C$12:C$292,C$299:C$579)</f>
        <v>2.5194852267009269E-4</v>
      </c>
      <c r="D743" s="78">
        <f t="shared" si="593"/>
        <v>2.6751660787458756E-4</v>
      </c>
      <c r="E743" s="79">
        <f t="shared" si="593"/>
        <v>2.7916322942742744E-4</v>
      </c>
    </row>
    <row r="744" spans="1:5" ht="15" customHeight="1" x14ac:dyDescent="0.25">
      <c r="A744" s="41" t="str">
        <f t="shared" ref="A744:B744" si="594">A457</f>
        <v>F07</v>
      </c>
      <c r="B744" s="4" t="str">
        <f t="shared" si="594"/>
        <v>Salida Nacional / National exit</v>
      </c>
      <c r="C744" s="78">
        <f t="shared" ref="C744:E744" si="595">(C457*C170)/SUMPRODUCT(C$12:C$292,C$299:C$579)</f>
        <v>5.7725232224785216E-3</v>
      </c>
      <c r="D744" s="78">
        <f t="shared" si="595"/>
        <v>6.1286296340459026E-3</v>
      </c>
      <c r="E744" s="79">
        <f t="shared" si="595"/>
        <v>6.39537785646922E-3</v>
      </c>
    </row>
    <row r="745" spans="1:5" ht="15" customHeight="1" x14ac:dyDescent="0.25">
      <c r="A745" s="41" t="str">
        <f t="shared" ref="A745:B745" si="596">A458</f>
        <v>F07.01</v>
      </c>
      <c r="B745" s="4" t="str">
        <f t="shared" si="596"/>
        <v>Salida Nacional / National exit</v>
      </c>
      <c r="C745" s="78">
        <f t="shared" ref="C745:E745" si="597">(C458*C171)/SUMPRODUCT(C$12:C$292,C$299:C$579)</f>
        <v>4.1032022048700135E-5</v>
      </c>
      <c r="D745" s="78">
        <f t="shared" si="597"/>
        <v>4.3645471759429386E-5</v>
      </c>
      <c r="E745" s="79">
        <f t="shared" si="597"/>
        <v>4.5566609720525503E-5</v>
      </c>
    </row>
    <row r="746" spans="1:5" ht="15" customHeight="1" x14ac:dyDescent="0.25">
      <c r="A746" s="41" t="str">
        <f t="shared" ref="A746:B746" si="598">A459</f>
        <v>F07.04</v>
      </c>
      <c r="B746" s="4" t="str">
        <f t="shared" si="598"/>
        <v>Salida Nacional / National exit</v>
      </c>
      <c r="C746" s="78">
        <f t="shared" ref="C746:E746" si="599">(C459*C172)/SUMPRODUCT(C$12:C$292,C$299:C$579)</f>
        <v>1.0326316939311658E-5</v>
      </c>
      <c r="D746" s="78">
        <f t="shared" si="599"/>
        <v>1.079435870773627E-5</v>
      </c>
      <c r="E746" s="79">
        <f t="shared" si="599"/>
        <v>1.1223783282675363E-5</v>
      </c>
    </row>
    <row r="747" spans="1:5" ht="15" customHeight="1" x14ac:dyDescent="0.25">
      <c r="A747" s="41" t="str">
        <f t="shared" ref="A747:B747" si="600">A460</f>
        <v>F09</v>
      </c>
      <c r="B747" s="4" t="str">
        <f t="shared" si="600"/>
        <v>Salida Nacional / National exit</v>
      </c>
      <c r="C747" s="78">
        <f t="shared" ref="C747:E747" si="601">(C460*C173)/SUMPRODUCT(C$12:C$292,C$299:C$579)</f>
        <v>6.490566419256327E-6</v>
      </c>
      <c r="D747" s="78">
        <f t="shared" si="601"/>
        <v>6.7897139234599382E-6</v>
      </c>
      <c r="E747" s="79">
        <f t="shared" si="601"/>
        <v>7.0604132183274219E-6</v>
      </c>
    </row>
    <row r="748" spans="1:5" ht="15" customHeight="1" x14ac:dyDescent="0.25">
      <c r="A748" s="41" t="str">
        <f t="shared" ref="A748:B748" si="602">A461</f>
        <v>F11</v>
      </c>
      <c r="B748" s="4" t="str">
        <f t="shared" si="602"/>
        <v>Salida Nacional / National exit</v>
      </c>
      <c r="C748" s="78">
        <f t="shared" ref="C748:E748" si="603">(C461*C174)/SUMPRODUCT(C$12:C$292,C$299:C$579)</f>
        <v>9.1851026523398995E-5</v>
      </c>
      <c r="D748" s="78">
        <f t="shared" si="603"/>
        <v>9.8298428241809377E-5</v>
      </c>
      <c r="E748" s="79">
        <f t="shared" si="603"/>
        <v>1.0252934700929297E-4</v>
      </c>
    </row>
    <row r="749" spans="1:5" ht="15" customHeight="1" x14ac:dyDescent="0.25">
      <c r="A749" s="41" t="str">
        <f t="shared" ref="A749:B749" si="604">A462</f>
        <v>F13</v>
      </c>
      <c r="B749" s="4" t="str">
        <f t="shared" si="604"/>
        <v>Salida Nacional / National exit</v>
      </c>
      <c r="C749" s="78">
        <f t="shared" ref="C749:E749" si="605">(C462*C175)/SUMPRODUCT(C$12:C$292,C$299:C$579)</f>
        <v>8.4905126314872793E-4</v>
      </c>
      <c r="D749" s="78">
        <f t="shared" si="605"/>
        <v>8.9639828945023436E-4</v>
      </c>
      <c r="E749" s="79">
        <f t="shared" si="605"/>
        <v>9.3437717942726668E-4</v>
      </c>
    </row>
    <row r="750" spans="1:5" ht="15" customHeight="1" x14ac:dyDescent="0.25">
      <c r="A750" s="41" t="str">
        <f t="shared" ref="A750:B750" si="606">A463</f>
        <v>F14</v>
      </c>
      <c r="B750" s="4" t="str">
        <f t="shared" si="606"/>
        <v>Salida Nacional / National exit</v>
      </c>
      <c r="C750" s="78">
        <f t="shared" ref="C750:E750" si="607">(C463*C176)/SUMPRODUCT(C$12:C$292,C$299:C$579)</f>
        <v>3.1808485322101614E-4</v>
      </c>
      <c r="D750" s="78">
        <f t="shared" si="607"/>
        <v>3.3568246722191715E-4</v>
      </c>
      <c r="E750" s="79">
        <f t="shared" si="607"/>
        <v>3.4988831206586812E-4</v>
      </c>
    </row>
    <row r="751" spans="1:5" ht="15" customHeight="1" x14ac:dyDescent="0.25">
      <c r="A751" s="41" t="str">
        <f t="shared" ref="A751:B751" si="608">A464</f>
        <v>F19</v>
      </c>
      <c r="B751" s="4" t="str">
        <f t="shared" si="608"/>
        <v>Salida Nacional / National exit</v>
      </c>
      <c r="C751" s="78">
        <f t="shared" ref="C751:E751" si="609">(C464*C177)/SUMPRODUCT(C$12:C$292,C$299:C$579)</f>
        <v>9.1979599677204701E-3</v>
      </c>
      <c r="D751" s="78">
        <f t="shared" si="609"/>
        <v>9.574331369987657E-3</v>
      </c>
      <c r="E751" s="79">
        <f t="shared" si="609"/>
        <v>9.9524750540440059E-3</v>
      </c>
    </row>
    <row r="752" spans="1:5" ht="15" customHeight="1" x14ac:dyDescent="0.25">
      <c r="A752" s="41" t="str">
        <f t="shared" ref="A752:B752" si="610">A465</f>
        <v>F21</v>
      </c>
      <c r="B752" s="4" t="str">
        <f t="shared" si="610"/>
        <v>Salida Nacional / National exit</v>
      </c>
      <c r="C752" s="78">
        <f t="shared" ref="C752:E752" si="611">(C465*C178)/SUMPRODUCT(C$12:C$292,C$299:C$579)</f>
        <v>1.5433411143260505E-3</v>
      </c>
      <c r="D752" s="78">
        <f t="shared" si="611"/>
        <v>1.6118577194915843E-3</v>
      </c>
      <c r="E752" s="79">
        <f t="shared" si="611"/>
        <v>1.6785288838718144E-3</v>
      </c>
    </row>
    <row r="753" spans="1:5" ht="15" customHeight="1" x14ac:dyDescent="0.25">
      <c r="A753" s="41" t="str">
        <f t="shared" ref="A753:B753" si="612">A466</f>
        <v>F23</v>
      </c>
      <c r="B753" s="4" t="str">
        <f t="shared" si="612"/>
        <v>Salida Nacional / National exit</v>
      </c>
      <c r="C753" s="78">
        <f t="shared" ref="C753:E753" si="613">(C466*C179)/SUMPRODUCT(C$12:C$292,C$299:C$579)</f>
        <v>1.5397737732956323E-4</v>
      </c>
      <c r="D753" s="78">
        <f t="shared" si="613"/>
        <v>1.635073780351957E-4</v>
      </c>
      <c r="E753" s="79">
        <f t="shared" si="613"/>
        <v>1.7095803646614046E-4</v>
      </c>
    </row>
    <row r="754" spans="1:5" ht="15" customHeight="1" x14ac:dyDescent="0.25">
      <c r="A754" s="41" t="str">
        <f t="shared" ref="A754:B754" si="614">A467</f>
        <v>F25</v>
      </c>
      <c r="B754" s="4" t="str">
        <f t="shared" si="614"/>
        <v>Salida Nacional / National exit</v>
      </c>
      <c r="C754" s="78">
        <f t="shared" ref="C754:E754" si="615">(C467*C180)/SUMPRODUCT(C$12:C$292,C$299:C$579)</f>
        <v>1.1419057627194359E-3</v>
      </c>
      <c r="D754" s="78">
        <f t="shared" si="615"/>
        <v>1.2098140064060814E-3</v>
      </c>
      <c r="E754" s="79">
        <f t="shared" si="615"/>
        <v>1.2646191901708782E-3</v>
      </c>
    </row>
    <row r="755" spans="1:5" ht="15" customHeight="1" x14ac:dyDescent="0.25">
      <c r="A755" s="41" t="str">
        <f t="shared" ref="A755:B755" si="616">A468</f>
        <v>F26</v>
      </c>
      <c r="B755" s="4" t="str">
        <f t="shared" si="616"/>
        <v>Salida Nacional / National exit</v>
      </c>
      <c r="C755" s="78">
        <f t="shared" ref="C755:E755" si="617">(C468*C181)/SUMPRODUCT(C$12:C$292,C$299:C$579)</f>
        <v>9.6222784316680951E-3</v>
      </c>
      <c r="D755" s="78">
        <f t="shared" si="617"/>
        <v>9.0083932318625465E-3</v>
      </c>
      <c r="E755" s="79">
        <f t="shared" si="617"/>
        <v>8.3397833434968316E-3</v>
      </c>
    </row>
    <row r="756" spans="1:5" ht="15" customHeight="1" x14ac:dyDescent="0.25">
      <c r="A756" s="41" t="str">
        <f t="shared" ref="A756:B756" si="618">A469</f>
        <v>F26.02</v>
      </c>
      <c r="B756" s="4" t="str">
        <f t="shared" si="618"/>
        <v>Salida Nacional / National exit</v>
      </c>
      <c r="C756" s="78">
        <f t="shared" ref="C756:E756" si="619">(C469*C182)/SUMPRODUCT(C$12:C$292,C$299:C$579)</f>
        <v>4.2050097681228533E-4</v>
      </c>
      <c r="D756" s="78">
        <f t="shared" si="619"/>
        <v>4.3781427510706573E-4</v>
      </c>
      <c r="E756" s="79">
        <f t="shared" si="619"/>
        <v>4.5580396335318521E-4</v>
      </c>
    </row>
    <row r="757" spans="1:5" ht="15" customHeight="1" x14ac:dyDescent="0.25">
      <c r="A757" s="41" t="str">
        <f t="shared" ref="A757:B757" si="620">A470</f>
        <v>F26A</v>
      </c>
      <c r="B757" s="4" t="str">
        <f t="shared" si="620"/>
        <v>Salida Nacional / National exit</v>
      </c>
      <c r="C757" s="78">
        <f t="shared" ref="C757:E757" si="621">(C470*C183)/SUMPRODUCT(C$12:C$292,C$299:C$579)</f>
        <v>1.489403324486701E-3</v>
      </c>
      <c r="D757" s="78">
        <f t="shared" si="621"/>
        <v>1.5703303128257137E-3</v>
      </c>
      <c r="E757" s="79">
        <f t="shared" si="621"/>
        <v>1.6398390544172543E-3</v>
      </c>
    </row>
    <row r="758" spans="1:5" ht="15" customHeight="1" x14ac:dyDescent="0.25">
      <c r="A758" s="41" t="str">
        <f t="shared" ref="A758:B758" si="622">A471</f>
        <v>F27</v>
      </c>
      <c r="B758" s="4" t="str">
        <f t="shared" si="622"/>
        <v>Salida Nacional / National exit</v>
      </c>
      <c r="C758" s="78">
        <f t="shared" ref="C758:E758" si="623">(C471*C184)/SUMPRODUCT(C$12:C$292,C$299:C$579)</f>
        <v>1.3100245305759832E-4</v>
      </c>
      <c r="D758" s="78">
        <f t="shared" si="623"/>
        <v>1.3806437159211856E-4</v>
      </c>
      <c r="E758" s="79">
        <f t="shared" si="623"/>
        <v>1.4417072349150528E-4</v>
      </c>
    </row>
    <row r="759" spans="1:5" ht="15" customHeight="1" x14ac:dyDescent="0.25">
      <c r="A759" s="41" t="str">
        <f t="shared" ref="A759:B759" si="624">A472</f>
        <v>F28</v>
      </c>
      <c r="B759" s="4" t="str">
        <f t="shared" si="624"/>
        <v>Salida Nacional / National exit</v>
      </c>
      <c r="C759" s="78">
        <f t="shared" ref="C759:E759" si="625">(C472*C185)/SUMPRODUCT(C$12:C$292,C$299:C$579)</f>
        <v>5.0528972338791701E-3</v>
      </c>
      <c r="D759" s="78">
        <f t="shared" si="625"/>
        <v>5.2300301504400902E-3</v>
      </c>
      <c r="E759" s="79">
        <f t="shared" si="625"/>
        <v>5.4370860726935108E-3</v>
      </c>
    </row>
    <row r="760" spans="1:5" ht="15" customHeight="1" x14ac:dyDescent="0.25">
      <c r="A760" s="41" t="str">
        <f t="shared" ref="A760:B760" si="626">A473</f>
        <v>G03</v>
      </c>
      <c r="B760" s="4" t="str">
        <f t="shared" si="626"/>
        <v>Salida Nacional / National exit</v>
      </c>
      <c r="C760" s="78">
        <f t="shared" ref="C760:E760" si="627">(C473*C186)/SUMPRODUCT(C$12:C$292,C$299:C$579)</f>
        <v>2.9628614750950061E-3</v>
      </c>
      <c r="D760" s="78">
        <f t="shared" si="627"/>
        <v>3.0789637635220191E-3</v>
      </c>
      <c r="E760" s="79">
        <f t="shared" si="627"/>
        <v>3.2084930712282449E-3</v>
      </c>
    </row>
    <row r="761" spans="1:5" ht="15" customHeight="1" x14ac:dyDescent="0.25">
      <c r="A761" s="41" t="str">
        <f t="shared" ref="A761:B761" si="628">A474</f>
        <v>G04E.C.</v>
      </c>
      <c r="B761" s="4" t="str">
        <f t="shared" si="628"/>
        <v>Salida Nacional / National exit</v>
      </c>
      <c r="C761" s="78">
        <f t="shared" ref="C761:E761" si="629">(C474*C187)/SUMPRODUCT(C$12:C$292,C$299:C$579)</f>
        <v>8.0470266283361297E-8</v>
      </c>
      <c r="D761" s="78">
        <f t="shared" si="629"/>
        <v>8.496905920242179E-8</v>
      </c>
      <c r="E761" s="79">
        <f t="shared" si="629"/>
        <v>8.888835393725104E-8</v>
      </c>
    </row>
    <row r="762" spans="1:5" ht="15" customHeight="1" x14ac:dyDescent="0.25">
      <c r="A762" s="41" t="str">
        <f t="shared" ref="A762:B762" si="630">A475</f>
        <v>G07</v>
      </c>
      <c r="B762" s="4" t="str">
        <f t="shared" si="630"/>
        <v>Salida Nacional / National exit</v>
      </c>
      <c r="C762" s="78">
        <f t="shared" ref="C762:E762" si="631">(C475*C188)/SUMPRODUCT(C$12:C$292,C$299:C$579)</f>
        <v>2.0646440400394106E-3</v>
      </c>
      <c r="D762" s="78">
        <f t="shared" si="631"/>
        <v>2.143822828246151E-3</v>
      </c>
      <c r="E762" s="79">
        <f t="shared" si="631"/>
        <v>2.2348112055680684E-3</v>
      </c>
    </row>
    <row r="763" spans="1:5" ht="15" customHeight="1" x14ac:dyDescent="0.25">
      <c r="A763" s="41" t="str">
        <f t="shared" ref="A763:B763" si="632">A476</f>
        <v>H1</v>
      </c>
      <c r="B763" s="4" t="str">
        <f t="shared" si="632"/>
        <v>Salida Nacional / National exit</v>
      </c>
      <c r="C763" s="78">
        <f t="shared" ref="C763:E763" si="633">(C476*C189)/SUMPRODUCT(C$12:C$292,C$299:C$579)</f>
        <v>2.9764112815403032E-4</v>
      </c>
      <c r="D763" s="78">
        <f t="shared" si="633"/>
        <v>3.2095171444377989E-4</v>
      </c>
      <c r="E763" s="79">
        <f t="shared" si="633"/>
        <v>3.3497831854198347E-4</v>
      </c>
    </row>
    <row r="764" spans="1:5" ht="15" customHeight="1" x14ac:dyDescent="0.25">
      <c r="A764" s="41" t="str">
        <f t="shared" ref="A764:B764" si="634">A477</f>
        <v>H72.1</v>
      </c>
      <c r="B764" s="4" t="str">
        <f t="shared" si="634"/>
        <v>Salida Nacional / National exit</v>
      </c>
      <c r="C764" s="78">
        <f t="shared" ref="C764:E764" si="635">(C477*C190)/SUMPRODUCT(C$12:C$292,C$299:C$579)</f>
        <v>1.3529275954843975E-3</v>
      </c>
      <c r="D764" s="78">
        <f t="shared" si="635"/>
        <v>1.4439689492836633E-3</v>
      </c>
      <c r="E764" s="79">
        <f t="shared" si="635"/>
        <v>1.5085296159986815E-3</v>
      </c>
    </row>
    <row r="765" spans="1:5" ht="15" customHeight="1" x14ac:dyDescent="0.25">
      <c r="A765" s="41" t="str">
        <f t="shared" ref="A765:B765" si="636">A478</f>
        <v>I001</v>
      </c>
      <c r="B765" s="4" t="str">
        <f t="shared" si="636"/>
        <v>Salida Nacional / National exit</v>
      </c>
      <c r="C765" s="78">
        <f t="shared" ref="C765:E765" si="637">(C478*C191)/SUMPRODUCT(C$12:C$292,C$299:C$579)</f>
        <v>1.6098285524115922E-3</v>
      </c>
      <c r="D765" s="78">
        <f t="shared" si="637"/>
        <v>1.6623057375921059E-3</v>
      </c>
      <c r="E765" s="79">
        <f t="shared" si="637"/>
        <v>1.7276134668753821E-3</v>
      </c>
    </row>
    <row r="766" spans="1:5" ht="15" customHeight="1" x14ac:dyDescent="0.25">
      <c r="A766" s="41" t="str">
        <f t="shared" ref="A766:B766" si="638">A479</f>
        <v>I003</v>
      </c>
      <c r="B766" s="4" t="str">
        <f t="shared" si="638"/>
        <v>Salida Nacional / National exit</v>
      </c>
      <c r="C766" s="78">
        <f t="shared" ref="C766:E766" si="639">(C479*C192)/SUMPRODUCT(C$12:C$292,C$299:C$579)</f>
        <v>3.6464324567031314E-5</v>
      </c>
      <c r="D766" s="78">
        <f t="shared" si="639"/>
        <v>3.7673149459455415E-5</v>
      </c>
      <c r="E766" s="79">
        <f t="shared" si="639"/>
        <v>3.9262784586594842E-5</v>
      </c>
    </row>
    <row r="767" spans="1:5" ht="15" customHeight="1" x14ac:dyDescent="0.25">
      <c r="A767" s="41" t="str">
        <f t="shared" ref="A767:B767" si="640">A480</f>
        <v>I005</v>
      </c>
      <c r="B767" s="4" t="str">
        <f t="shared" si="640"/>
        <v>Salida Nacional / National exit</v>
      </c>
      <c r="C767" s="78">
        <f t="shared" ref="C767:E767" si="641">(C480*C193)/SUMPRODUCT(C$12:C$292,C$299:C$579)</f>
        <v>3.9678521031742465E-5</v>
      </c>
      <c r="D767" s="78">
        <f t="shared" si="641"/>
        <v>4.0545937289893478E-5</v>
      </c>
      <c r="E767" s="79">
        <f t="shared" si="641"/>
        <v>4.2138200759578567E-5</v>
      </c>
    </row>
    <row r="768" spans="1:5" ht="15" customHeight="1" x14ac:dyDescent="0.25">
      <c r="A768" s="41" t="str">
        <f t="shared" ref="A768:B768" si="642">A481</f>
        <v>I006</v>
      </c>
      <c r="B768" s="4" t="str">
        <f t="shared" si="642"/>
        <v>Salida Nacional / National exit</v>
      </c>
      <c r="C768" s="78">
        <f t="shared" ref="C768:E768" si="643">(C481*C194)/SUMPRODUCT(C$12:C$292,C$299:C$579)</f>
        <v>3.1992974078362562E-4</v>
      </c>
      <c r="D768" s="78">
        <f t="shared" si="643"/>
        <v>3.3469138543588977E-4</v>
      </c>
      <c r="E768" s="79">
        <f t="shared" si="643"/>
        <v>3.4976190054303091E-4</v>
      </c>
    </row>
    <row r="769" spans="1:5" ht="15" customHeight="1" x14ac:dyDescent="0.25">
      <c r="A769" s="41" t="str">
        <f t="shared" ref="A769:B769" si="644">A482</f>
        <v>I007</v>
      </c>
      <c r="B769" s="4" t="str">
        <f t="shared" si="644"/>
        <v>Salida Nacional / National exit</v>
      </c>
      <c r="C769" s="78">
        <f t="shared" ref="C769:E769" si="645">(C482*C195)/SUMPRODUCT(C$12:C$292,C$299:C$579)</f>
        <v>1.455788697914149E-5</v>
      </c>
      <c r="D769" s="78">
        <f t="shared" si="645"/>
        <v>1.4889614228806049E-5</v>
      </c>
      <c r="E769" s="79">
        <f t="shared" si="645"/>
        <v>1.5474396572133904E-5</v>
      </c>
    </row>
    <row r="770" spans="1:5" ht="15" customHeight="1" x14ac:dyDescent="0.25">
      <c r="A770" s="41" t="str">
        <f t="shared" ref="A770:B770" si="646">A483</f>
        <v>I008X</v>
      </c>
      <c r="B770" s="4" t="str">
        <f t="shared" si="646"/>
        <v>Salida Nacional / National exit</v>
      </c>
      <c r="C770" s="78">
        <f t="shared" ref="C770:E770" si="647">(C483*C196)/SUMPRODUCT(C$12:C$292,C$299:C$579)</f>
        <v>8.1353496369958849E-3</v>
      </c>
      <c r="D770" s="78">
        <f t="shared" si="647"/>
        <v>8.3578832155450453E-3</v>
      </c>
      <c r="E770" s="79">
        <f t="shared" si="647"/>
        <v>8.6849231200724665E-3</v>
      </c>
    </row>
    <row r="771" spans="1:5" ht="15" customHeight="1" x14ac:dyDescent="0.25">
      <c r="A771" s="41" t="str">
        <f t="shared" ref="A771:B771" si="648">A484</f>
        <v>I012</v>
      </c>
      <c r="B771" s="4" t="str">
        <f t="shared" si="648"/>
        <v>Salida Nacional / National exit</v>
      </c>
      <c r="C771" s="78">
        <f t="shared" ref="C771:E771" si="649">(C484*C197)/SUMPRODUCT(C$12:C$292,C$299:C$579)</f>
        <v>2.8605644733731331E-3</v>
      </c>
      <c r="D771" s="78">
        <f t="shared" si="649"/>
        <v>2.9734207693356616E-3</v>
      </c>
      <c r="E771" s="79">
        <f t="shared" si="649"/>
        <v>3.1003220464811149E-3</v>
      </c>
    </row>
    <row r="772" spans="1:5" ht="15" customHeight="1" x14ac:dyDescent="0.25">
      <c r="A772" s="41" t="str">
        <f t="shared" ref="A772:B772" si="650">A485</f>
        <v>I014</v>
      </c>
      <c r="B772" s="4" t="str">
        <f t="shared" si="650"/>
        <v>Salida Nacional / National exit</v>
      </c>
      <c r="C772" s="78">
        <f t="shared" ref="C772:E772" si="651">(C485*C198)/SUMPRODUCT(C$12:C$292,C$299:C$579)</f>
        <v>1.4302398774573603E-3</v>
      </c>
      <c r="D772" s="78">
        <f t="shared" si="651"/>
        <v>1.4871110692339534E-3</v>
      </c>
      <c r="E772" s="79">
        <f t="shared" si="651"/>
        <v>1.5504999833263213E-3</v>
      </c>
    </row>
    <row r="773" spans="1:5" ht="15" customHeight="1" x14ac:dyDescent="0.25">
      <c r="A773" s="41" t="str">
        <f t="shared" ref="A773:B773" si="652">A486</f>
        <v>I015ERM</v>
      </c>
      <c r="B773" s="4" t="str">
        <f t="shared" si="652"/>
        <v>Salida Nacional / National exit</v>
      </c>
      <c r="C773" s="78">
        <f t="shared" ref="C773:E773" si="653">(C486*C199)/SUMPRODUCT(C$12:C$292,C$299:C$579)</f>
        <v>9.6438447741287148E-5</v>
      </c>
      <c r="D773" s="78">
        <f t="shared" si="653"/>
        <v>9.941896997451064E-5</v>
      </c>
      <c r="E773" s="79">
        <f t="shared" si="653"/>
        <v>1.0343730158566251E-4</v>
      </c>
    </row>
    <row r="774" spans="1:5" ht="15" customHeight="1" x14ac:dyDescent="0.25">
      <c r="A774" s="41" t="str">
        <f t="shared" ref="A774:B774" si="654">A487</f>
        <v>I016</v>
      </c>
      <c r="B774" s="4" t="str">
        <f t="shared" si="654"/>
        <v>Salida Nacional / National exit</v>
      </c>
      <c r="C774" s="78">
        <f t="shared" ref="C774:E774" si="655">(C487*C200)/SUMPRODUCT(C$12:C$292,C$299:C$579)</f>
        <v>4.9467906065095713E-3</v>
      </c>
      <c r="D774" s="78">
        <f t="shared" si="655"/>
        <v>5.2213969072656269E-3</v>
      </c>
      <c r="E774" s="79">
        <f t="shared" si="655"/>
        <v>5.4515924596460884E-3</v>
      </c>
    </row>
    <row r="775" spans="1:5" ht="15" customHeight="1" x14ac:dyDescent="0.25">
      <c r="A775" s="41" t="str">
        <f t="shared" ref="A775:B775" si="656">A488</f>
        <v>I018</v>
      </c>
      <c r="B775" s="4" t="str">
        <f t="shared" si="656"/>
        <v>Salida Nacional / National exit</v>
      </c>
      <c r="C775" s="78">
        <f t="shared" ref="C775:E775" si="657">(C488*C201)/SUMPRODUCT(C$12:C$292,C$299:C$579)</f>
        <v>1.7625791398094628E-3</v>
      </c>
      <c r="D775" s="78">
        <f t="shared" si="657"/>
        <v>1.8316052666839122E-3</v>
      </c>
      <c r="E775" s="79">
        <f t="shared" si="657"/>
        <v>1.9089953736443487E-3</v>
      </c>
    </row>
    <row r="776" spans="1:5" ht="15" customHeight="1" x14ac:dyDescent="0.25">
      <c r="A776" s="41" t="str">
        <f t="shared" ref="A776:B776" si="658">A489</f>
        <v>I019</v>
      </c>
      <c r="B776" s="4" t="str">
        <f t="shared" si="658"/>
        <v>Salida Nacional / National exit</v>
      </c>
      <c r="C776" s="78">
        <f t="shared" ref="C776:E776" si="659">(C489*C202)/SUMPRODUCT(C$12:C$292,C$299:C$579)</f>
        <v>1.3704246045972209E-3</v>
      </c>
      <c r="D776" s="78">
        <f t="shared" si="659"/>
        <v>1.4243469455448876E-3</v>
      </c>
      <c r="E776" s="79">
        <f t="shared" si="659"/>
        <v>1.4845101568152854E-3</v>
      </c>
    </row>
    <row r="777" spans="1:5" ht="15" customHeight="1" x14ac:dyDescent="0.25">
      <c r="A777" s="41" t="str">
        <f t="shared" ref="A777:B777" si="660">A490</f>
        <v>I020</v>
      </c>
      <c r="B777" s="4" t="str">
        <f t="shared" si="660"/>
        <v>Salida Nacional / National exit</v>
      </c>
      <c r="C777" s="78">
        <f t="shared" ref="C777:E777" si="661">(C490*C203)/SUMPRODUCT(C$12:C$292,C$299:C$579)</f>
        <v>9.739867970131234E-4</v>
      </c>
      <c r="D777" s="78">
        <f t="shared" si="661"/>
        <v>1.0252118754941139E-3</v>
      </c>
      <c r="E777" s="79">
        <f t="shared" si="661"/>
        <v>1.0716880639367351E-3</v>
      </c>
    </row>
    <row r="778" spans="1:5" ht="15" customHeight="1" x14ac:dyDescent="0.25">
      <c r="A778" s="41" t="str">
        <f t="shared" ref="A778:B778" si="662">A491</f>
        <v>I020A</v>
      </c>
      <c r="B778" s="4" t="str">
        <f t="shared" si="662"/>
        <v>Salida Nacional / National exit</v>
      </c>
      <c r="C778" s="78">
        <f t="shared" ref="C778:E778" si="663">(C491*C204)/SUMPRODUCT(C$12:C$292,C$299:C$579)</f>
        <v>4.6222261773365512E-4</v>
      </c>
      <c r="D778" s="78">
        <f t="shared" si="663"/>
        <v>4.7833640360364719E-4</v>
      </c>
      <c r="E778" s="79">
        <f t="shared" si="663"/>
        <v>4.979779349926543E-4</v>
      </c>
    </row>
    <row r="779" spans="1:5" ht="15" customHeight="1" x14ac:dyDescent="0.25">
      <c r="A779" s="41" t="str">
        <f t="shared" ref="A779:B779" si="664">A492</f>
        <v>I022</v>
      </c>
      <c r="B779" s="4" t="str">
        <f t="shared" si="664"/>
        <v>Salida Nacional / National exit</v>
      </c>
      <c r="C779" s="78">
        <f t="shared" ref="C779:E779" si="665">(C492*C205)/SUMPRODUCT(C$12:C$292,C$299:C$579)</f>
        <v>3.0929764539512571E-3</v>
      </c>
      <c r="D779" s="78">
        <f t="shared" si="665"/>
        <v>3.2043492848491408E-3</v>
      </c>
      <c r="E779" s="79">
        <f t="shared" si="665"/>
        <v>3.3365789073137001E-3</v>
      </c>
    </row>
    <row r="780" spans="1:5" ht="15" customHeight="1" x14ac:dyDescent="0.25">
      <c r="A780" s="41" t="str">
        <f t="shared" ref="A780:B780" si="666">A493</f>
        <v>I023</v>
      </c>
      <c r="B780" s="4" t="str">
        <f t="shared" si="666"/>
        <v>Salida Nacional / National exit</v>
      </c>
      <c r="C780" s="78">
        <f t="shared" ref="C780:E780" si="667">(C493*C206)/SUMPRODUCT(C$12:C$292,C$299:C$579)</f>
        <v>1.13722930233415E-4</v>
      </c>
      <c r="D780" s="78">
        <f t="shared" si="667"/>
        <v>1.1686097413299927E-4</v>
      </c>
      <c r="E780" s="79">
        <f t="shared" si="667"/>
        <v>1.2143631604521877E-4</v>
      </c>
    </row>
    <row r="781" spans="1:5" ht="15" customHeight="1" x14ac:dyDescent="0.25">
      <c r="A781" s="41" t="str">
        <f t="shared" ref="A781:B781" si="668">A494</f>
        <v>I024</v>
      </c>
      <c r="B781" s="4" t="str">
        <f t="shared" si="668"/>
        <v>Salida Nacional / National exit</v>
      </c>
      <c r="C781" s="78">
        <f t="shared" ref="C781:E781" si="669">(C494*C207)/SUMPRODUCT(C$12:C$292,C$299:C$579)</f>
        <v>4.5075988628985614E-3</v>
      </c>
      <c r="D781" s="78">
        <f t="shared" si="669"/>
        <v>4.6795534796422655E-3</v>
      </c>
      <c r="E781" s="79">
        <f t="shared" si="669"/>
        <v>4.8745452392231258E-3</v>
      </c>
    </row>
    <row r="782" spans="1:5" ht="15" customHeight="1" x14ac:dyDescent="0.25">
      <c r="A782" s="41" t="str">
        <f t="shared" ref="A782:B782" si="670">A495</f>
        <v>I025</v>
      </c>
      <c r="B782" s="4" t="str">
        <f t="shared" si="670"/>
        <v>Salida Nacional / National exit</v>
      </c>
      <c r="C782" s="78">
        <f t="shared" ref="C782:E782" si="671">(C495*C208)/SUMPRODUCT(C$12:C$292,C$299:C$579)</f>
        <v>7.8409384788826318E-5</v>
      </c>
      <c r="D782" s="78">
        <f t="shared" si="671"/>
        <v>8.0594069971468799E-5</v>
      </c>
      <c r="E782" s="79">
        <f t="shared" si="671"/>
        <v>8.3747903912409979E-5</v>
      </c>
    </row>
    <row r="783" spans="1:5" ht="15" customHeight="1" x14ac:dyDescent="0.25">
      <c r="A783" s="41" t="str">
        <f t="shared" ref="A783:B783" si="672">A496</f>
        <v>I15</v>
      </c>
      <c r="B783" s="4" t="str">
        <f t="shared" si="672"/>
        <v>Salida Nacional / National exit</v>
      </c>
      <c r="C783" s="78">
        <f t="shared" ref="C783:E783" si="673">(C496*C209)/SUMPRODUCT(C$12:C$292,C$299:C$579)</f>
        <v>2.9356068538612546E-3</v>
      </c>
      <c r="D783" s="78">
        <f t="shared" si="673"/>
        <v>3.0523431302270096E-3</v>
      </c>
      <c r="E783" s="79">
        <f t="shared" si="673"/>
        <v>3.182262290141655E-3</v>
      </c>
    </row>
    <row r="784" spans="1:5" ht="15" customHeight="1" x14ac:dyDescent="0.25">
      <c r="A784" s="41" t="str">
        <f t="shared" ref="A784:B784" si="674">A497</f>
        <v>J01A</v>
      </c>
      <c r="B784" s="4" t="str">
        <f t="shared" si="674"/>
        <v>Salida Nacional / National exit</v>
      </c>
      <c r="C784" s="78">
        <f t="shared" ref="C784:E784" si="675">(C497*C210)/SUMPRODUCT(C$12:C$292,C$299:C$579)</f>
        <v>4.5360381693087618E-5</v>
      </c>
      <c r="D784" s="78">
        <f t="shared" si="675"/>
        <v>4.6704795258977647E-5</v>
      </c>
      <c r="E784" s="79">
        <f t="shared" si="675"/>
        <v>4.8541168486944342E-5</v>
      </c>
    </row>
    <row r="785" spans="1:5" ht="15" customHeight="1" x14ac:dyDescent="0.25">
      <c r="A785" s="41" t="str">
        <f t="shared" ref="A785:B785" si="676">A498</f>
        <v>K02</v>
      </c>
      <c r="B785" s="4" t="str">
        <f t="shared" si="676"/>
        <v>Salida Nacional / National exit</v>
      </c>
      <c r="C785" s="78">
        <f t="shared" ref="C785:E785" si="677">(C498*C211)/SUMPRODUCT(C$12:C$292,C$299:C$579)</f>
        <v>4.6874673944454388E-2</v>
      </c>
      <c r="D785" s="78">
        <f t="shared" si="677"/>
        <v>4.4120820957977071E-2</v>
      </c>
      <c r="E785" s="79">
        <f t="shared" si="677"/>
        <v>4.0697560044646877E-2</v>
      </c>
    </row>
    <row r="786" spans="1:5" ht="15" customHeight="1" x14ac:dyDescent="0.25">
      <c r="A786" s="41" t="str">
        <f t="shared" ref="A786:B786" si="678">A499</f>
        <v>K05</v>
      </c>
      <c r="B786" s="4" t="str">
        <f t="shared" si="678"/>
        <v>Salida Nacional / National exit</v>
      </c>
      <c r="C786" s="78">
        <f t="shared" ref="C786:E786" si="679">(C499*C212)/SUMPRODUCT(C$12:C$292,C$299:C$579)</f>
        <v>1.6011682204681529E-6</v>
      </c>
      <c r="D786" s="78">
        <f t="shared" si="679"/>
        <v>1.6699349422395873E-6</v>
      </c>
      <c r="E786" s="79">
        <f t="shared" si="679"/>
        <v>1.735686888142892E-6</v>
      </c>
    </row>
    <row r="787" spans="1:5" ht="15" customHeight="1" x14ac:dyDescent="0.25">
      <c r="A787" s="41" t="str">
        <f t="shared" ref="A787:B787" si="680">A500</f>
        <v>K07</v>
      </c>
      <c r="B787" s="4" t="str">
        <f t="shared" si="680"/>
        <v>Salida Nacional / National exit</v>
      </c>
      <c r="C787" s="78">
        <f t="shared" ref="C787:E787" si="681">(C500*C213)/SUMPRODUCT(C$12:C$292,C$299:C$579)</f>
        <v>2.3493502497696163E-5</v>
      </c>
      <c r="D787" s="78">
        <f t="shared" si="681"/>
        <v>2.4503842551585357E-5</v>
      </c>
      <c r="E787" s="79">
        <f t="shared" si="681"/>
        <v>2.5468968313028888E-5</v>
      </c>
    </row>
    <row r="788" spans="1:5" ht="15" customHeight="1" x14ac:dyDescent="0.25">
      <c r="A788" s="41" t="str">
        <f t="shared" ref="A788:B788" si="682">A501</f>
        <v>K11.01</v>
      </c>
      <c r="B788" s="4" t="str">
        <f t="shared" si="682"/>
        <v>Salida Nacional / National exit</v>
      </c>
      <c r="C788" s="78">
        <f t="shared" ref="C788:E788" si="683">(C501*C214)/SUMPRODUCT(C$12:C$292,C$299:C$579)</f>
        <v>1.3377541527420461E-2</v>
      </c>
      <c r="D788" s="78">
        <f t="shared" si="683"/>
        <v>1.2244575728696805E-2</v>
      </c>
      <c r="E788" s="79">
        <f t="shared" si="683"/>
        <v>1.085240644885644E-2</v>
      </c>
    </row>
    <row r="789" spans="1:5" ht="15" customHeight="1" x14ac:dyDescent="0.25">
      <c r="A789" s="41" t="str">
        <f t="shared" ref="A789:B789" si="684">A502</f>
        <v>K19</v>
      </c>
      <c r="B789" s="4" t="str">
        <f t="shared" si="684"/>
        <v>Salida Nacional / National exit</v>
      </c>
      <c r="C789" s="78">
        <f t="shared" ref="C789:E789" si="685">(C502*C215)/SUMPRODUCT(C$12:C$292,C$299:C$579)</f>
        <v>5.639374301527573E-4</v>
      </c>
      <c r="D789" s="78">
        <f t="shared" si="685"/>
        <v>6.03712461690644E-4</v>
      </c>
      <c r="E789" s="79">
        <f t="shared" si="685"/>
        <v>6.3141501375489585E-4</v>
      </c>
    </row>
    <row r="790" spans="1:5" ht="15" customHeight="1" x14ac:dyDescent="0.25">
      <c r="A790" s="41" t="str">
        <f t="shared" ref="A790:B790" si="686">A503</f>
        <v>K25</v>
      </c>
      <c r="B790" s="4" t="str">
        <f t="shared" si="686"/>
        <v>Salida Nacional / National exit</v>
      </c>
      <c r="C790" s="78">
        <f t="shared" ref="C790:E790" si="687">(C503*C216)/SUMPRODUCT(C$12:C$292,C$299:C$579)</f>
        <v>1.1843594792818737E-4</v>
      </c>
      <c r="D790" s="78">
        <f t="shared" si="687"/>
        <v>1.2659593829065664E-4</v>
      </c>
      <c r="E790" s="79">
        <f t="shared" si="687"/>
        <v>1.3235699492499119E-4</v>
      </c>
    </row>
    <row r="791" spans="1:5" ht="15" customHeight="1" x14ac:dyDescent="0.25">
      <c r="A791" s="41" t="str">
        <f t="shared" ref="A791:B791" si="688">A504</f>
        <v>K29</v>
      </c>
      <c r="B791" s="4" t="str">
        <f t="shared" si="688"/>
        <v>Salida Nacional / National exit</v>
      </c>
      <c r="C791" s="78">
        <f t="shared" ref="C791:E791" si="689">(C504*C217)/SUMPRODUCT(C$12:C$292,C$299:C$579)</f>
        <v>9.5770230714907357E-3</v>
      </c>
      <c r="D791" s="78">
        <f t="shared" si="689"/>
        <v>9.6225191418005656E-3</v>
      </c>
      <c r="E791" s="79">
        <f t="shared" si="689"/>
        <v>9.4952285840149316E-3</v>
      </c>
    </row>
    <row r="792" spans="1:5" ht="15" customHeight="1" x14ac:dyDescent="0.25">
      <c r="A792" s="41" t="str">
        <f t="shared" ref="A792:B792" si="690">A505</f>
        <v>K31</v>
      </c>
      <c r="B792" s="4" t="str">
        <f t="shared" si="690"/>
        <v>Salida Nacional / National exit</v>
      </c>
      <c r="C792" s="78">
        <f t="shared" ref="C792:E792" si="691">(C505*C218)/SUMPRODUCT(C$12:C$292,C$299:C$579)</f>
        <v>2.0761445264333452E-4</v>
      </c>
      <c r="D792" s="78">
        <f t="shared" si="691"/>
        <v>2.1872667494702994E-4</v>
      </c>
      <c r="E792" s="79">
        <f t="shared" si="691"/>
        <v>2.2789094082315811E-4</v>
      </c>
    </row>
    <row r="793" spans="1:5" ht="15" customHeight="1" x14ac:dyDescent="0.25">
      <c r="A793" s="41" t="str">
        <f t="shared" ref="A793:B793" si="692">A506</f>
        <v>K37</v>
      </c>
      <c r="B793" s="4" t="str">
        <f t="shared" si="692"/>
        <v>Salida Nacional / National exit</v>
      </c>
      <c r="C793" s="78">
        <f t="shared" ref="C793:E793" si="693">(C506*C219)/SUMPRODUCT(C$12:C$292,C$299:C$579)</f>
        <v>1.0730954556807695E-2</v>
      </c>
      <c r="D793" s="78">
        <f t="shared" si="693"/>
        <v>1.1330025528060568E-2</v>
      </c>
      <c r="E793" s="79">
        <f t="shared" si="693"/>
        <v>1.1802203686987416E-2</v>
      </c>
    </row>
    <row r="794" spans="1:5" ht="15" customHeight="1" x14ac:dyDescent="0.25">
      <c r="A794" s="41" t="str">
        <f t="shared" ref="A794:B794" si="694">A507</f>
        <v>K39</v>
      </c>
      <c r="B794" s="4" t="str">
        <f t="shared" si="694"/>
        <v>Salida Nacional / National exit</v>
      </c>
      <c r="C794" s="78">
        <f t="shared" ref="C794:E794" si="695">(C507*C220)/SUMPRODUCT(C$12:C$292,C$299:C$579)</f>
        <v>5.3111000646156718E-4</v>
      </c>
      <c r="D794" s="78">
        <f t="shared" si="695"/>
        <v>5.696282517537579E-4</v>
      </c>
      <c r="E794" s="79">
        <f t="shared" si="695"/>
        <v>5.9588005485814897E-4</v>
      </c>
    </row>
    <row r="795" spans="1:5" ht="15" customHeight="1" x14ac:dyDescent="0.25">
      <c r="A795" s="41" t="str">
        <f t="shared" ref="A795:B795" si="696">A508</f>
        <v>K41</v>
      </c>
      <c r="B795" s="4" t="str">
        <f t="shared" si="696"/>
        <v>Salida Nacional / National exit</v>
      </c>
      <c r="C795" s="78">
        <f t="shared" ref="C795:E795" si="697">(C508*C221)/SUMPRODUCT(C$12:C$292,C$299:C$579)</f>
        <v>1.8568988654272387E-5</v>
      </c>
      <c r="D795" s="78">
        <f t="shared" si="697"/>
        <v>1.9374387130168452E-5</v>
      </c>
      <c r="E795" s="79">
        <f t="shared" si="697"/>
        <v>2.0136060517767452E-5</v>
      </c>
    </row>
    <row r="796" spans="1:5" ht="15" customHeight="1" x14ac:dyDescent="0.25">
      <c r="A796" s="41" t="str">
        <f t="shared" ref="A796:B796" si="698">A509</f>
        <v>K44</v>
      </c>
      <c r="B796" s="4" t="str">
        <f t="shared" si="698"/>
        <v>Salida Nacional / National exit</v>
      </c>
      <c r="C796" s="78">
        <f t="shared" ref="C796:E796" si="699">(C509*C222)/SUMPRODUCT(C$12:C$292,C$299:C$579)</f>
        <v>8.3941222165167747E-5</v>
      </c>
      <c r="D796" s="78">
        <f t="shared" si="699"/>
        <v>8.8511314207613819E-5</v>
      </c>
      <c r="E796" s="79">
        <f t="shared" si="699"/>
        <v>9.2240800557716443E-5</v>
      </c>
    </row>
    <row r="797" spans="1:5" ht="15" customHeight="1" x14ac:dyDescent="0.25">
      <c r="A797" s="41" t="str">
        <f t="shared" ref="A797:B797" si="700">A510</f>
        <v>K45</v>
      </c>
      <c r="B797" s="4" t="str">
        <f t="shared" si="700"/>
        <v>Salida Nacional / National exit</v>
      </c>
      <c r="C797" s="78">
        <f t="shared" ref="C797:E797" si="701">(C510*C223)/SUMPRODUCT(C$12:C$292,C$299:C$579)</f>
        <v>4.0465585834448557E-4</v>
      </c>
      <c r="D797" s="78">
        <f t="shared" si="701"/>
        <v>4.2815569447940546E-4</v>
      </c>
      <c r="E797" s="79">
        <f t="shared" si="701"/>
        <v>4.4658158980795984E-4</v>
      </c>
    </row>
    <row r="798" spans="1:5" ht="15" customHeight="1" x14ac:dyDescent="0.25">
      <c r="A798" s="41" t="str">
        <f t="shared" ref="A798:B798" si="702">A511</f>
        <v>K46</v>
      </c>
      <c r="B798" s="4" t="str">
        <f t="shared" si="702"/>
        <v>Salida Nacional / National exit</v>
      </c>
      <c r="C798" s="78">
        <f t="shared" ref="C798:E798" si="703">(C511*C224)/SUMPRODUCT(C$12:C$292,C$299:C$579)</f>
        <v>2.2980431944115884E-4</v>
      </c>
      <c r="D798" s="78">
        <f t="shared" si="703"/>
        <v>2.4219937667678025E-4</v>
      </c>
      <c r="E798" s="79">
        <f t="shared" si="703"/>
        <v>2.5240679499532396E-4</v>
      </c>
    </row>
    <row r="799" spans="1:5" ht="15" customHeight="1" x14ac:dyDescent="0.25">
      <c r="A799" s="41" t="str">
        <f t="shared" ref="A799:B799" si="704">A512</f>
        <v>K47</v>
      </c>
      <c r="B799" s="4" t="str">
        <f t="shared" si="704"/>
        <v>Salida Nacional / National exit</v>
      </c>
      <c r="C799" s="78">
        <f t="shared" ref="C799:E799" si="705">(C512*C225)/SUMPRODUCT(C$12:C$292,C$299:C$579)</f>
        <v>5.8317750131333616E-4</v>
      </c>
      <c r="D799" s="78">
        <f t="shared" si="705"/>
        <v>6.1625576217098823E-4</v>
      </c>
      <c r="E799" s="79">
        <f t="shared" si="705"/>
        <v>6.4266563667211331E-4</v>
      </c>
    </row>
    <row r="800" spans="1:5" ht="15" customHeight="1" x14ac:dyDescent="0.25">
      <c r="A800" s="41" t="str">
        <f t="shared" ref="A800:B800" si="706">A513</f>
        <v>K48</v>
      </c>
      <c r="B800" s="4" t="str">
        <f t="shared" si="706"/>
        <v>Salida Nacional / National exit</v>
      </c>
      <c r="C800" s="78">
        <f t="shared" ref="C800:E800" si="707">(C513*C226)/SUMPRODUCT(C$12:C$292,C$299:C$579)</f>
        <v>9.4188580381872387E-4</v>
      </c>
      <c r="D800" s="78">
        <f t="shared" si="707"/>
        <v>9.987139910550434E-4</v>
      </c>
      <c r="E800" s="79">
        <f t="shared" si="707"/>
        <v>1.0422241893272594E-3</v>
      </c>
    </row>
    <row r="801" spans="1:5" ht="15" customHeight="1" x14ac:dyDescent="0.25">
      <c r="A801" s="41" t="str">
        <f t="shared" ref="A801:B801" si="708">A514</f>
        <v>K48.02</v>
      </c>
      <c r="B801" s="4" t="str">
        <f t="shared" si="708"/>
        <v>Salida Nacional / National exit</v>
      </c>
      <c r="C801" s="78">
        <f t="shared" ref="C801:E801" si="709">(C514*C227)/SUMPRODUCT(C$12:C$292,C$299:C$579)</f>
        <v>5.2849291066206661E-5</v>
      </c>
      <c r="D801" s="78">
        <f t="shared" si="709"/>
        <v>5.5194092331120119E-5</v>
      </c>
      <c r="E801" s="79">
        <f t="shared" si="709"/>
        <v>5.7356789468494698E-5</v>
      </c>
    </row>
    <row r="802" spans="1:5" ht="15" customHeight="1" x14ac:dyDescent="0.25">
      <c r="A802" s="41" t="str">
        <f t="shared" ref="A802:B802" si="710">A515</f>
        <v>K48.03</v>
      </c>
      <c r="B802" s="4" t="str">
        <f t="shared" si="710"/>
        <v>Salida Nacional / National exit</v>
      </c>
      <c r="C802" s="78">
        <f t="shared" ref="C802:E802" si="711">(C515*C228)/SUMPRODUCT(C$12:C$292,C$299:C$579)</f>
        <v>2.3814903141531447E-4</v>
      </c>
      <c r="D802" s="78">
        <f t="shared" si="711"/>
        <v>2.5145540053097691E-4</v>
      </c>
      <c r="E802" s="79">
        <f t="shared" si="711"/>
        <v>2.6192662683609708E-4</v>
      </c>
    </row>
    <row r="803" spans="1:5" ht="15" customHeight="1" x14ac:dyDescent="0.25">
      <c r="A803" s="41" t="str">
        <f t="shared" ref="A803:B803" si="712">A516</f>
        <v>K48.05</v>
      </c>
      <c r="B803" s="4" t="str">
        <f t="shared" si="712"/>
        <v>Salida Nacional / National exit</v>
      </c>
      <c r="C803" s="78">
        <f t="shared" ref="C803:E803" si="713">(C516*C229)/SUMPRODUCT(C$12:C$292,C$299:C$579)</f>
        <v>1.5314382332414685E-4</v>
      </c>
      <c r="D803" s="78">
        <f t="shared" si="713"/>
        <v>1.6152199474171283E-4</v>
      </c>
      <c r="E803" s="79">
        <f t="shared" si="713"/>
        <v>1.6810592123274549E-4</v>
      </c>
    </row>
    <row r="804" spans="1:5" ht="15" customHeight="1" x14ac:dyDescent="0.25">
      <c r="A804" s="41" t="str">
        <f t="shared" ref="A804:B804" si="714">A517</f>
        <v>K48.07</v>
      </c>
      <c r="B804" s="4" t="str">
        <f t="shared" si="714"/>
        <v>Salida Nacional / National exit</v>
      </c>
      <c r="C804" s="78">
        <f t="shared" ref="C804:E804" si="715">(C517*C230)/SUMPRODUCT(C$12:C$292,C$299:C$579)</f>
        <v>1.567753807621833E-3</v>
      </c>
      <c r="D804" s="78">
        <f t="shared" si="715"/>
        <v>1.6453977450699452E-3</v>
      </c>
      <c r="E804" s="79">
        <f t="shared" si="715"/>
        <v>1.7098339487925224E-3</v>
      </c>
    </row>
    <row r="805" spans="1:5" ht="15" customHeight="1" x14ac:dyDescent="0.25">
      <c r="A805" s="41" t="str">
        <f t="shared" ref="A805:B805" si="716">A518</f>
        <v>K48.08</v>
      </c>
      <c r="B805" s="4" t="str">
        <f t="shared" si="716"/>
        <v>Salida Nacional / National exit</v>
      </c>
      <c r="C805" s="78">
        <f t="shared" ref="C805:E805" si="717">(C518*C231)/SUMPRODUCT(C$12:C$292,C$299:C$579)</f>
        <v>2.8683120791675449E-5</v>
      </c>
      <c r="D805" s="78">
        <f t="shared" si="717"/>
        <v>3.084715126217701E-5</v>
      </c>
      <c r="E805" s="79">
        <f t="shared" si="717"/>
        <v>3.2234637432975507E-5</v>
      </c>
    </row>
    <row r="806" spans="1:5" ht="15" customHeight="1" x14ac:dyDescent="0.25">
      <c r="A806" s="41" t="str">
        <f t="shared" ref="A806:B806" si="718">A519</f>
        <v>K48.10</v>
      </c>
      <c r="B806" s="4" t="str">
        <f t="shared" si="718"/>
        <v>Salida Nacional / National exit</v>
      </c>
      <c r="C806" s="78">
        <f t="shared" ref="C806:E806" si="719">(C519*C232)/SUMPRODUCT(C$12:C$292,C$299:C$579)</f>
        <v>2.1066648230161E-4</v>
      </c>
      <c r="D806" s="78">
        <f t="shared" si="719"/>
        <v>2.2309388230621743E-4</v>
      </c>
      <c r="E806" s="79">
        <f t="shared" si="719"/>
        <v>2.3225586778564313E-4</v>
      </c>
    </row>
    <row r="807" spans="1:5" ht="15" customHeight="1" x14ac:dyDescent="0.25">
      <c r="A807" s="41" t="str">
        <f t="shared" ref="A807:B807" si="720">A520</f>
        <v>K50</v>
      </c>
      <c r="B807" s="4" t="str">
        <f t="shared" si="720"/>
        <v>Salida Nacional / National exit</v>
      </c>
      <c r="C807" s="78">
        <f t="shared" ref="C807:E807" si="721">(C520*C233)/SUMPRODUCT(C$12:C$292,C$299:C$579)</f>
        <v>2.2480755970331258E-4</v>
      </c>
      <c r="D807" s="78">
        <f t="shared" si="721"/>
        <v>2.3636299544358279E-4</v>
      </c>
      <c r="E807" s="79">
        <f t="shared" si="721"/>
        <v>2.4635061265669729E-4</v>
      </c>
    </row>
    <row r="808" spans="1:5" ht="15" customHeight="1" x14ac:dyDescent="0.25">
      <c r="A808" s="41" t="str">
        <f t="shared" ref="A808:B808" si="722">A521</f>
        <v>K52</v>
      </c>
      <c r="B808" s="4" t="str">
        <f t="shared" si="722"/>
        <v>Salida Nacional / National exit</v>
      </c>
      <c r="C808" s="78">
        <f t="shared" ref="C808:E808" si="723">(C521*C234)/SUMPRODUCT(C$12:C$292,C$299:C$579)</f>
        <v>2.1747591915222478E-3</v>
      </c>
      <c r="D808" s="78">
        <f t="shared" si="723"/>
        <v>2.2524273822594901E-3</v>
      </c>
      <c r="E808" s="79">
        <f t="shared" si="723"/>
        <v>2.3404369548121551E-3</v>
      </c>
    </row>
    <row r="809" spans="1:5" ht="15" customHeight="1" x14ac:dyDescent="0.25">
      <c r="A809" s="41" t="str">
        <f t="shared" ref="A809:B809" si="724">A522</f>
        <v>K54</v>
      </c>
      <c r="B809" s="4" t="str">
        <f t="shared" si="724"/>
        <v>Salida Nacional / National exit</v>
      </c>
      <c r="C809" s="78">
        <f t="shared" ref="C809:E809" si="725">(C522*C235)/SUMPRODUCT(C$12:C$292,C$299:C$579)</f>
        <v>1.45962470032481E-4</v>
      </c>
      <c r="D809" s="78">
        <f t="shared" si="725"/>
        <v>1.5436371500626426E-4</v>
      </c>
      <c r="E809" s="79">
        <f t="shared" si="725"/>
        <v>1.6127470359063046E-4</v>
      </c>
    </row>
    <row r="810" spans="1:5" ht="15" customHeight="1" x14ac:dyDescent="0.25">
      <c r="A810" s="41" t="str">
        <f t="shared" ref="A810:B810" si="726">A523</f>
        <v>M01</v>
      </c>
      <c r="B810" s="4" t="str">
        <f t="shared" si="726"/>
        <v>Salida Nacional / National exit</v>
      </c>
      <c r="C810" s="78">
        <f t="shared" ref="C810:E810" si="727">(C523*C236)/SUMPRODUCT(C$12:C$292,C$299:C$579)</f>
        <v>7.6948317889761751E-5</v>
      </c>
      <c r="D810" s="78">
        <f t="shared" si="727"/>
        <v>8.0346655884831953E-5</v>
      </c>
      <c r="E810" s="79">
        <f t="shared" si="727"/>
        <v>8.3185645319157347E-5</v>
      </c>
    </row>
    <row r="811" spans="1:5" ht="15" customHeight="1" x14ac:dyDescent="0.25">
      <c r="A811" s="41" t="str">
        <f t="shared" ref="A811:B811" si="728">A524</f>
        <v>M05</v>
      </c>
      <c r="B811" s="4" t="str">
        <f t="shared" si="728"/>
        <v>Salida Nacional / National exit</v>
      </c>
      <c r="C811" s="78">
        <f t="shared" ref="C811:E811" si="729">(C524*C237)/SUMPRODUCT(C$12:C$292,C$299:C$579)</f>
        <v>6.5235482549122221E-4</v>
      </c>
      <c r="D811" s="78">
        <f t="shared" si="729"/>
        <v>6.9693154991505818E-4</v>
      </c>
      <c r="E811" s="79">
        <f t="shared" si="729"/>
        <v>7.2585959167350189E-4</v>
      </c>
    </row>
    <row r="812" spans="1:5" ht="15" customHeight="1" x14ac:dyDescent="0.25">
      <c r="A812" s="41" t="str">
        <f t="shared" ref="A812:B812" si="730">A525</f>
        <v>M09</v>
      </c>
      <c r="B812" s="4" t="str">
        <f t="shared" si="730"/>
        <v>Salida Nacional / National exit</v>
      </c>
      <c r="C812" s="78">
        <f t="shared" ref="C812:E812" si="731">(C525*C238)/SUMPRODUCT(C$12:C$292,C$299:C$579)</f>
        <v>2.176746646987334E-4</v>
      </c>
      <c r="D812" s="78">
        <f t="shared" si="731"/>
        <v>2.2792888611929403E-4</v>
      </c>
      <c r="E812" s="79">
        <f t="shared" si="731"/>
        <v>2.3644162229536673E-4</v>
      </c>
    </row>
    <row r="813" spans="1:5" ht="15" customHeight="1" x14ac:dyDescent="0.25">
      <c r="A813" s="41" t="str">
        <f t="shared" ref="A813:B813" si="732">A526</f>
        <v>N07</v>
      </c>
      <c r="B813" s="4" t="str">
        <f t="shared" si="732"/>
        <v>Salida Nacional / National exit</v>
      </c>
      <c r="C813" s="78">
        <f t="shared" ref="C813:E813" si="733">(C526*C239)/SUMPRODUCT(C$12:C$292,C$299:C$579)</f>
        <v>2.9302716931076146E-3</v>
      </c>
      <c r="D813" s="78">
        <f t="shared" si="733"/>
        <v>3.1280735493765819E-3</v>
      </c>
      <c r="E813" s="79">
        <f t="shared" si="733"/>
        <v>3.2694315958745348E-3</v>
      </c>
    </row>
    <row r="814" spans="1:5" ht="15" customHeight="1" x14ac:dyDescent="0.25">
      <c r="A814" s="41" t="str">
        <f t="shared" ref="A814:B814" si="734">A527</f>
        <v>N07E.C.</v>
      </c>
      <c r="B814" s="4" t="str">
        <f t="shared" si="734"/>
        <v>Salida Nacional / National exit</v>
      </c>
      <c r="C814" s="78">
        <f t="shared" ref="C814:E814" si="735">(C527*C240)/SUMPRODUCT(C$12:C$292,C$299:C$579)</f>
        <v>2.2576950197275467E-8</v>
      </c>
      <c r="D814" s="78">
        <f t="shared" si="735"/>
        <v>2.3351888965848403E-8</v>
      </c>
      <c r="E814" s="79">
        <f t="shared" si="735"/>
        <v>2.4258232486327036E-8</v>
      </c>
    </row>
    <row r="815" spans="1:5" ht="15" customHeight="1" x14ac:dyDescent="0.25">
      <c r="A815" s="41" t="str">
        <f t="shared" ref="A815:B815" si="736">A528</f>
        <v>N08</v>
      </c>
      <c r="B815" s="4" t="str">
        <f t="shared" si="736"/>
        <v>Salida Nacional / National exit</v>
      </c>
      <c r="C815" s="78">
        <f t="shared" ref="C815:E815" si="737">(C528*C241)/SUMPRODUCT(C$12:C$292,C$299:C$579)</f>
        <v>1.2570964447252886E-4</v>
      </c>
      <c r="D815" s="78">
        <f t="shared" si="737"/>
        <v>1.3275071491550465E-4</v>
      </c>
      <c r="E815" s="79">
        <f t="shared" si="737"/>
        <v>1.3858591880506747E-4</v>
      </c>
    </row>
    <row r="816" spans="1:5" ht="15" customHeight="1" x14ac:dyDescent="0.25">
      <c r="A816" s="41" t="str">
        <f t="shared" ref="A816:B816" si="738">A529</f>
        <v>N09</v>
      </c>
      <c r="B816" s="4" t="str">
        <f t="shared" si="738"/>
        <v>Salida Nacional / National exit</v>
      </c>
      <c r="C816" s="78">
        <f t="shared" ref="C816:E816" si="739">(C529*C242)/SUMPRODUCT(C$12:C$292,C$299:C$579)</f>
        <v>1.1148616925666288E-3</v>
      </c>
      <c r="D816" s="78">
        <f t="shared" si="739"/>
        <v>1.1745973614124658E-3</v>
      </c>
      <c r="E816" s="79">
        <f t="shared" si="739"/>
        <v>1.2255038738035763E-3</v>
      </c>
    </row>
    <row r="817" spans="1:5" ht="15" customHeight="1" x14ac:dyDescent="0.25">
      <c r="A817" s="41" t="str">
        <f t="shared" ref="A817:B817" si="740">A530</f>
        <v>N10.1</v>
      </c>
      <c r="B817" s="4" t="str">
        <f t="shared" si="740"/>
        <v>Salida Nacional / National exit</v>
      </c>
      <c r="C817" s="78">
        <f t="shared" ref="C817:E817" si="741">(C530*C243)/SUMPRODUCT(C$12:C$292,C$299:C$579)</f>
        <v>3.7148839827016983E-4</v>
      </c>
      <c r="D817" s="78">
        <f t="shared" si="741"/>
        <v>3.8463681824492391E-4</v>
      </c>
      <c r="E817" s="79">
        <f t="shared" si="741"/>
        <v>3.9961887442698619E-4</v>
      </c>
    </row>
    <row r="818" spans="1:5" ht="15" customHeight="1" x14ac:dyDescent="0.25">
      <c r="A818" s="41" t="str">
        <f t="shared" ref="A818:B818" si="742">A531</f>
        <v>O01A</v>
      </c>
      <c r="B818" s="4" t="str">
        <f t="shared" si="742"/>
        <v>Salida Nacional / National exit</v>
      </c>
      <c r="C818" s="78">
        <f t="shared" ref="C818:E818" si="743">(C531*C244)/SUMPRODUCT(C$12:C$292,C$299:C$579)</f>
        <v>2.1977301426262561E-2</v>
      </c>
      <c r="D818" s="78">
        <f t="shared" si="743"/>
        <v>2.0451915066540066E-2</v>
      </c>
      <c r="E818" s="79">
        <f t="shared" si="743"/>
        <v>1.9024359505508362E-2</v>
      </c>
    </row>
    <row r="819" spans="1:5" ht="15" customHeight="1" x14ac:dyDescent="0.25">
      <c r="A819" s="41" t="str">
        <f t="shared" ref="A819:B819" si="744">A532</f>
        <v>O02</v>
      </c>
      <c r="B819" s="4" t="str">
        <f t="shared" si="744"/>
        <v>Salida Nacional / National exit</v>
      </c>
      <c r="C819" s="78">
        <f t="shared" ref="C819:E819" si="745">(C532*C245)/SUMPRODUCT(C$12:C$292,C$299:C$579)</f>
        <v>1.6124740225967403E-4</v>
      </c>
      <c r="D819" s="78">
        <f t="shared" si="745"/>
        <v>1.6653966859217761E-4</v>
      </c>
      <c r="E819" s="79">
        <f t="shared" si="745"/>
        <v>1.7306878024085702E-4</v>
      </c>
    </row>
    <row r="820" spans="1:5" ht="15" customHeight="1" x14ac:dyDescent="0.25">
      <c r="A820" s="41" t="str">
        <f t="shared" ref="A820:B820" si="746">A533</f>
        <v>O03</v>
      </c>
      <c r="B820" s="4" t="str">
        <f t="shared" si="746"/>
        <v>Salida Nacional / National exit</v>
      </c>
      <c r="C820" s="78">
        <f t="shared" ref="C820:E820" si="747">(C533*C246)/SUMPRODUCT(C$12:C$292,C$299:C$579)</f>
        <v>1.0841400629891005E-4</v>
      </c>
      <c r="D820" s="78">
        <f t="shared" si="747"/>
        <v>1.114925845047846E-4</v>
      </c>
      <c r="E820" s="79">
        <f t="shared" si="747"/>
        <v>1.1607155379777833E-4</v>
      </c>
    </row>
    <row r="821" spans="1:5" ht="15" customHeight="1" x14ac:dyDescent="0.25">
      <c r="A821" s="41" t="str">
        <f t="shared" ref="A821:B821" si="748">A534</f>
        <v>O04A</v>
      </c>
      <c r="B821" s="4" t="str">
        <f t="shared" si="748"/>
        <v>Salida Nacional / National exit</v>
      </c>
      <c r="C821" s="78">
        <f t="shared" ref="C821:E821" si="749">(C534*C247)/SUMPRODUCT(C$12:C$292,C$299:C$579)</f>
        <v>1.7233818350683512E-5</v>
      </c>
      <c r="D821" s="78">
        <f t="shared" si="749"/>
        <v>1.7593611087082878E-5</v>
      </c>
      <c r="E821" s="79">
        <f t="shared" si="749"/>
        <v>1.8280191671998275E-5</v>
      </c>
    </row>
    <row r="822" spans="1:5" ht="15" customHeight="1" x14ac:dyDescent="0.25">
      <c r="A822" s="41" t="str">
        <f t="shared" ref="A822:B822" si="750">A535</f>
        <v>O05</v>
      </c>
      <c r="B822" s="4" t="str">
        <f t="shared" si="750"/>
        <v>Salida Nacional / National exit</v>
      </c>
      <c r="C822" s="78">
        <f t="shared" ref="C822:E822" si="751">(C535*C248)/SUMPRODUCT(C$12:C$292,C$299:C$579)</f>
        <v>3.0365716914223378E-4</v>
      </c>
      <c r="D822" s="78">
        <f t="shared" si="751"/>
        <v>3.164379892530068E-4</v>
      </c>
      <c r="E822" s="79">
        <f t="shared" si="751"/>
        <v>3.3037791243857573E-4</v>
      </c>
    </row>
    <row r="823" spans="1:5" ht="15" customHeight="1" x14ac:dyDescent="0.25">
      <c r="A823" s="41" t="str">
        <f t="shared" ref="A823:B823" si="752">A536</f>
        <v>O06</v>
      </c>
      <c r="B823" s="4" t="str">
        <f t="shared" si="752"/>
        <v>Salida Nacional / National exit</v>
      </c>
      <c r="C823" s="78">
        <f t="shared" ref="C823:E823" si="753">(C536*C249)/SUMPRODUCT(C$12:C$292,C$299:C$579)</f>
        <v>4.2636716864406536E-3</v>
      </c>
      <c r="D823" s="78">
        <f t="shared" si="753"/>
        <v>4.3799893857002503E-3</v>
      </c>
      <c r="E823" s="79">
        <f t="shared" si="753"/>
        <v>4.5568025901826861E-3</v>
      </c>
    </row>
    <row r="824" spans="1:5" ht="15" customHeight="1" x14ac:dyDescent="0.25">
      <c r="A824" s="41" t="str">
        <f t="shared" ref="A824:B824" si="754">A537</f>
        <v>O07</v>
      </c>
      <c r="B824" s="4" t="str">
        <f t="shared" si="754"/>
        <v>Salida Nacional / National exit</v>
      </c>
      <c r="C824" s="78">
        <f t="shared" ref="C824:E824" si="755">(C537*C250)/SUMPRODUCT(C$12:C$292,C$299:C$579)</f>
        <v>2.5939775129073402E-3</v>
      </c>
      <c r="D824" s="78">
        <f t="shared" si="755"/>
        <v>2.6890524217513651E-3</v>
      </c>
      <c r="E824" s="79">
        <f t="shared" si="755"/>
        <v>2.8034450998999944E-3</v>
      </c>
    </row>
    <row r="825" spans="1:5" ht="15" customHeight="1" x14ac:dyDescent="0.25">
      <c r="A825" s="41" t="str">
        <f t="shared" ref="A825:B825" si="756">A538</f>
        <v>O09</v>
      </c>
      <c r="B825" s="4" t="str">
        <f t="shared" si="756"/>
        <v>Salida Nacional / National exit</v>
      </c>
      <c r="C825" s="78">
        <f t="shared" ref="C825:E825" si="757">(C538*C251)/SUMPRODUCT(C$12:C$292,C$299:C$579)</f>
        <v>5.0367050939252556E-4</v>
      </c>
      <c r="D825" s="78">
        <f t="shared" si="757"/>
        <v>5.2131783719128091E-4</v>
      </c>
      <c r="E825" s="79">
        <f t="shared" si="757"/>
        <v>5.432533757535981E-4</v>
      </c>
    </row>
    <row r="826" spans="1:5" ht="15" customHeight="1" x14ac:dyDescent="0.25">
      <c r="A826" s="41" t="str">
        <f t="shared" ref="A826:B826" si="758">A539</f>
        <v>O11</v>
      </c>
      <c r="B826" s="4" t="str">
        <f t="shared" si="758"/>
        <v>Salida Nacional / National exit</v>
      </c>
      <c r="C826" s="78">
        <f t="shared" ref="C826:E826" si="759">(C539*C252)/SUMPRODUCT(C$12:C$292,C$299:C$579)</f>
        <v>1.2176744275044413E-3</v>
      </c>
      <c r="D826" s="78">
        <f t="shared" si="759"/>
        <v>1.2455370316964969E-3</v>
      </c>
      <c r="E826" s="79">
        <f t="shared" si="759"/>
        <v>1.2940795910044464E-3</v>
      </c>
    </row>
    <row r="827" spans="1:5" ht="15" customHeight="1" x14ac:dyDescent="0.25">
      <c r="A827" s="41" t="str">
        <f t="shared" ref="A827:B827" si="760">A540</f>
        <v>O11E.C.</v>
      </c>
      <c r="B827" s="4" t="str">
        <f t="shared" si="760"/>
        <v>Salida Nacional / National exit</v>
      </c>
      <c r="C827" s="78">
        <f t="shared" ref="C827:E827" si="761">(C540*C253)/SUMPRODUCT(C$12:C$292,C$299:C$579)</f>
        <v>8.5402513634387702E-8</v>
      </c>
      <c r="D827" s="78">
        <f t="shared" si="761"/>
        <v>8.7358702868301547E-8</v>
      </c>
      <c r="E827" s="79">
        <f t="shared" si="761"/>
        <v>9.0763862950506287E-8</v>
      </c>
    </row>
    <row r="828" spans="1:5" ht="15" customHeight="1" x14ac:dyDescent="0.25">
      <c r="A828" s="41" t="str">
        <f t="shared" ref="A828:B828" si="762">A541</f>
        <v>O12</v>
      </c>
      <c r="B828" s="4" t="str">
        <f t="shared" si="762"/>
        <v>Salida Nacional / National exit</v>
      </c>
      <c r="C828" s="78">
        <f t="shared" ref="C828:E828" si="763">(C541*C254)/SUMPRODUCT(C$12:C$292,C$299:C$579)</f>
        <v>1.539865352020931E-5</v>
      </c>
      <c r="D828" s="78">
        <f t="shared" si="763"/>
        <v>1.6020810020184756E-5</v>
      </c>
      <c r="E828" s="79">
        <f t="shared" si="763"/>
        <v>1.6710569989706947E-5</v>
      </c>
    </row>
    <row r="829" spans="1:5" ht="15" customHeight="1" x14ac:dyDescent="0.25">
      <c r="A829" s="41" t="str">
        <f t="shared" ref="A829:B829" si="764">A542</f>
        <v>O14</v>
      </c>
      <c r="B829" s="4" t="str">
        <f t="shared" si="764"/>
        <v>Salida Nacional / National exit</v>
      </c>
      <c r="C829" s="78">
        <f t="shared" ref="C829:E829" si="765">(C542*C255)/SUMPRODUCT(C$12:C$292,C$299:C$579)</f>
        <v>5.5552215638718112E-3</v>
      </c>
      <c r="D829" s="78">
        <f t="shared" si="765"/>
        <v>5.7589312921605433E-3</v>
      </c>
      <c r="E829" s="79">
        <f t="shared" si="765"/>
        <v>5.9946442484800459E-3</v>
      </c>
    </row>
    <row r="830" spans="1:5" ht="15" customHeight="1" x14ac:dyDescent="0.25">
      <c r="A830" s="41" t="str">
        <f t="shared" ref="A830:B830" si="766">A543</f>
        <v>O14A</v>
      </c>
      <c r="B830" s="4" t="str">
        <f t="shared" si="766"/>
        <v>Salida Nacional / National exit</v>
      </c>
      <c r="C830" s="78">
        <f t="shared" ref="C830:E830" si="767">(C543*C256)/SUMPRODUCT(C$12:C$292,C$299:C$579)</f>
        <v>1.0657887384860803E-4</v>
      </c>
      <c r="D830" s="78">
        <f t="shared" si="767"/>
        <v>1.1205835611097468E-4</v>
      </c>
      <c r="E830" s="79">
        <f t="shared" si="767"/>
        <v>1.1713536876081062E-4</v>
      </c>
    </row>
    <row r="831" spans="1:5" ht="15" customHeight="1" x14ac:dyDescent="0.25">
      <c r="A831" s="41" t="str">
        <f t="shared" ref="A831:B831" si="768">A544</f>
        <v>O16</v>
      </c>
      <c r="B831" s="4" t="str">
        <f t="shared" si="768"/>
        <v>Salida Nacional / National exit</v>
      </c>
      <c r="C831" s="78">
        <f t="shared" ref="C831:E831" si="769">(C544*C257)/SUMPRODUCT(C$12:C$292,C$299:C$579)</f>
        <v>3.0863274346126448E-4</v>
      </c>
      <c r="D831" s="78">
        <f t="shared" si="769"/>
        <v>3.1737522946543244E-4</v>
      </c>
      <c r="E831" s="79">
        <f t="shared" si="769"/>
        <v>3.2993135305775263E-4</v>
      </c>
    </row>
    <row r="832" spans="1:5" ht="15" customHeight="1" x14ac:dyDescent="0.25">
      <c r="A832" s="41" t="str">
        <f t="shared" ref="A832:B832" si="770">A545</f>
        <v>O17</v>
      </c>
      <c r="B832" s="4" t="str">
        <f t="shared" si="770"/>
        <v>Salida Nacional / National exit</v>
      </c>
      <c r="C832" s="78">
        <f t="shared" ref="C832:E832" si="771">(C545*C258)/SUMPRODUCT(C$12:C$292,C$299:C$579)</f>
        <v>1.8380240851226557E-4</v>
      </c>
      <c r="D832" s="78">
        <f t="shared" si="771"/>
        <v>1.8941879713204511E-4</v>
      </c>
      <c r="E832" s="79">
        <f t="shared" si="771"/>
        <v>1.9699415446348031E-4</v>
      </c>
    </row>
    <row r="833" spans="1:5" ht="15" customHeight="1" x14ac:dyDescent="0.25">
      <c r="A833" s="41" t="str">
        <f t="shared" ref="A833:B833" si="772">A546</f>
        <v>O19</v>
      </c>
      <c r="B833" s="4" t="str">
        <f t="shared" si="772"/>
        <v>Salida Nacional / National exit</v>
      </c>
      <c r="C833" s="78">
        <f t="shared" ref="C833:E833" si="773">(C546*C259)/SUMPRODUCT(C$12:C$292,C$299:C$579)</f>
        <v>2.7382305248789676E-4</v>
      </c>
      <c r="D833" s="78">
        <f t="shared" si="773"/>
        <v>2.8179902419581663E-4</v>
      </c>
      <c r="E833" s="79">
        <f t="shared" si="773"/>
        <v>2.9283803349985807E-4</v>
      </c>
    </row>
    <row r="834" spans="1:5" ht="15" customHeight="1" x14ac:dyDescent="0.25">
      <c r="A834" s="41" t="str">
        <f t="shared" ref="A834:B834" si="774">A547</f>
        <v>O22</v>
      </c>
      <c r="B834" s="4" t="str">
        <f t="shared" si="774"/>
        <v>Salida Nacional / National exit</v>
      </c>
      <c r="C834" s="78">
        <f t="shared" ref="C834:E834" si="775">(C547*C260)/SUMPRODUCT(C$12:C$292,C$299:C$579)</f>
        <v>6.0384718926068896E-4</v>
      </c>
      <c r="D834" s="78">
        <f t="shared" si="775"/>
        <v>6.2373146518554642E-4</v>
      </c>
      <c r="E834" s="79">
        <f t="shared" si="775"/>
        <v>6.4818935567208442E-4</v>
      </c>
    </row>
    <row r="835" spans="1:5" ht="15" customHeight="1" x14ac:dyDescent="0.25">
      <c r="A835" s="41" t="str">
        <f t="shared" ref="A835:B835" si="776">A548</f>
        <v>O24</v>
      </c>
      <c r="B835" s="4" t="str">
        <f t="shared" si="776"/>
        <v>Salida Nacional / National exit</v>
      </c>
      <c r="C835" s="78">
        <f t="shared" ref="C835:E835" si="777">(C548*C261)/SUMPRODUCT(C$12:C$292,C$299:C$579)</f>
        <v>2.1917480974329002E-3</v>
      </c>
      <c r="D835" s="78">
        <f t="shared" si="777"/>
        <v>2.3098350463388526E-3</v>
      </c>
      <c r="E835" s="79">
        <f t="shared" si="777"/>
        <v>2.4106969205394653E-3</v>
      </c>
    </row>
    <row r="836" spans="1:5" ht="15" customHeight="1" x14ac:dyDescent="0.25">
      <c r="A836" s="41" t="str">
        <f t="shared" ref="A836:B836" si="778">A549</f>
        <v>P01</v>
      </c>
      <c r="B836" s="4" t="str">
        <f t="shared" si="778"/>
        <v>Salida Nacional / National exit</v>
      </c>
      <c r="C836" s="78">
        <f t="shared" ref="C836:E836" si="779">(C549*C262)/SUMPRODUCT(C$12:C$292,C$299:C$579)</f>
        <v>4.922302985376233E-4</v>
      </c>
      <c r="D836" s="78">
        <f t="shared" si="779"/>
        <v>5.1440680291891074E-4</v>
      </c>
      <c r="E836" s="79">
        <f t="shared" si="779"/>
        <v>5.3719497834448069E-4</v>
      </c>
    </row>
    <row r="837" spans="1:5" ht="15" customHeight="1" x14ac:dyDescent="0.25">
      <c r="A837" s="41" t="str">
        <f t="shared" ref="A837:B837" si="780">A550</f>
        <v>P03</v>
      </c>
      <c r="B837" s="4" t="str">
        <f t="shared" si="780"/>
        <v>Salida Nacional / National exit</v>
      </c>
      <c r="C837" s="78">
        <f t="shared" ref="C837:E837" si="781">(C550*C263)/SUMPRODUCT(C$12:C$292,C$299:C$579)</f>
        <v>1.1670823995435575E-2</v>
      </c>
      <c r="D837" s="78">
        <f t="shared" si="781"/>
        <v>1.2046879577049668E-2</v>
      </c>
      <c r="E837" s="79">
        <f t="shared" si="781"/>
        <v>1.253601260106562E-2</v>
      </c>
    </row>
    <row r="838" spans="1:5" ht="15" customHeight="1" x14ac:dyDescent="0.25">
      <c r="A838" s="41" t="str">
        <f t="shared" ref="A838:B838" si="782">A551</f>
        <v>P04</v>
      </c>
      <c r="B838" s="4" t="str">
        <f t="shared" si="782"/>
        <v>Salida Nacional / National exit</v>
      </c>
      <c r="C838" s="78">
        <f t="shared" ref="C838:E838" si="783">(C551*C264)/SUMPRODUCT(C$12:C$292,C$299:C$579)</f>
        <v>3.048777522471379E-3</v>
      </c>
      <c r="D838" s="78">
        <f t="shared" si="783"/>
        <v>3.1871905450510294E-3</v>
      </c>
      <c r="E838" s="79">
        <f t="shared" si="783"/>
        <v>3.3238080398738257E-3</v>
      </c>
    </row>
    <row r="839" spans="1:5" ht="15" customHeight="1" x14ac:dyDescent="0.25">
      <c r="A839" s="41" t="str">
        <f t="shared" ref="A839:B839" si="784">A552</f>
        <v>P04A</v>
      </c>
      <c r="B839" s="4" t="str">
        <f t="shared" si="784"/>
        <v>Salida Nacional / National exit</v>
      </c>
      <c r="C839" s="78">
        <f t="shared" ref="C839:E839" si="785">(C552*C265)/SUMPRODUCT(C$12:C$292,C$299:C$579)</f>
        <v>1.0619478473855649E-4</v>
      </c>
      <c r="D839" s="78">
        <f t="shared" si="785"/>
        <v>1.0915994678717476E-4</v>
      </c>
      <c r="E839" s="79">
        <f t="shared" si="785"/>
        <v>1.1352007744630463E-4</v>
      </c>
    </row>
    <row r="840" spans="1:5" ht="15" customHeight="1" x14ac:dyDescent="0.25">
      <c r="A840" s="41" t="str">
        <f t="shared" ref="A840:B840" si="786">A553</f>
        <v>P06</v>
      </c>
      <c r="B840" s="4" t="str">
        <f t="shared" si="786"/>
        <v>Salida Nacional / National exit</v>
      </c>
      <c r="C840" s="78">
        <f t="shared" ref="C840:E840" si="787">(C553*C266)/SUMPRODUCT(C$12:C$292,C$299:C$579)</f>
        <v>2.1170071934988461E-4</v>
      </c>
      <c r="D840" s="78">
        <f t="shared" si="787"/>
        <v>2.21169296614637E-4</v>
      </c>
      <c r="E840" s="79">
        <f t="shared" si="787"/>
        <v>2.3087539252811289E-4</v>
      </c>
    </row>
    <row r="841" spans="1:5" ht="15" customHeight="1" x14ac:dyDescent="0.25">
      <c r="A841" s="41" t="str">
        <f t="shared" ref="A841:B841" si="788">A554</f>
        <v>Q03B</v>
      </c>
      <c r="B841" s="4" t="str">
        <f t="shared" si="788"/>
        <v>Salida Nacional / National exit</v>
      </c>
      <c r="C841" s="78">
        <f t="shared" ref="C841:E841" si="789">(C554*C267)/SUMPRODUCT(C$12:C$292,C$299:C$579)</f>
        <v>1.0448255236626163E-5</v>
      </c>
      <c r="D841" s="78">
        <f t="shared" si="789"/>
        <v>1.0764253353975219E-5</v>
      </c>
      <c r="E841" s="79">
        <f t="shared" si="789"/>
        <v>1.1186627689316603E-5</v>
      </c>
    </row>
    <row r="842" spans="1:5" ht="14.65" customHeight="1" x14ac:dyDescent="0.25">
      <c r="A842" s="41" t="str">
        <f t="shared" ref="A842:B842" si="790">A555</f>
        <v>T02</v>
      </c>
      <c r="B842" s="4" t="str">
        <f t="shared" si="790"/>
        <v>Salida Nacional / National exit</v>
      </c>
      <c r="C842" s="78">
        <f t="shared" ref="C842:E842" si="791">(C555*C268)/SUMPRODUCT(C$12:C$292,C$299:C$579)</f>
        <v>3.2150562982571334E-3</v>
      </c>
      <c r="D842" s="78">
        <f t="shared" si="791"/>
        <v>3.3206727900963184E-3</v>
      </c>
      <c r="E842" s="79">
        <f t="shared" si="791"/>
        <v>3.4530410145294744E-3</v>
      </c>
    </row>
    <row r="843" spans="1:5" ht="15" customHeight="1" x14ac:dyDescent="0.25">
      <c r="A843" s="41" t="str">
        <f t="shared" ref="A843:B843" si="792">A556</f>
        <v>T04</v>
      </c>
      <c r="B843" s="4" t="str">
        <f t="shared" si="792"/>
        <v>Salida Nacional / National exit</v>
      </c>
      <c r="C843" s="78">
        <f t="shared" ref="C843:E843" si="793">(C556*C269)/SUMPRODUCT(C$12:C$292,C$299:C$579)</f>
        <v>5.7517796144473084E-3</v>
      </c>
      <c r="D843" s="78">
        <f t="shared" si="793"/>
        <v>5.9448513453241019E-3</v>
      </c>
      <c r="E843" s="79">
        <f t="shared" si="793"/>
        <v>6.1819467796448927E-3</v>
      </c>
    </row>
    <row r="844" spans="1:5" ht="15" customHeight="1" x14ac:dyDescent="0.25">
      <c r="A844" s="41" t="str">
        <f t="shared" ref="A844:B844" si="794">A557</f>
        <v>T05</v>
      </c>
      <c r="B844" s="4" t="str">
        <f t="shared" si="794"/>
        <v>Salida Nacional / National exit</v>
      </c>
      <c r="C844" s="78">
        <f t="shared" ref="C844:E844" si="795">(C557*C270)/SUMPRODUCT(C$12:C$292,C$299:C$579)</f>
        <v>2.2130300208224863E-4</v>
      </c>
      <c r="D844" s="78">
        <f t="shared" si="795"/>
        <v>2.287964143609151E-4</v>
      </c>
      <c r="E844" s="79">
        <f t="shared" si="795"/>
        <v>2.3790771406355458E-4</v>
      </c>
    </row>
    <row r="845" spans="1:5" ht="15" customHeight="1" x14ac:dyDescent="0.25">
      <c r="A845" s="41" t="str">
        <f t="shared" ref="A845:B845" si="796">A558</f>
        <v>T05A</v>
      </c>
      <c r="B845" s="4" t="str">
        <f t="shared" si="796"/>
        <v>Salida Nacional / National exit</v>
      </c>
      <c r="C845" s="78">
        <f t="shared" ref="C845:E845" si="797">(C558*C271)/SUMPRODUCT(C$12:C$292,C$299:C$579)</f>
        <v>1.3612614225611604E-3</v>
      </c>
      <c r="D845" s="78">
        <f t="shared" si="797"/>
        <v>1.4085579633955031E-3</v>
      </c>
      <c r="E845" s="79">
        <f t="shared" si="797"/>
        <v>1.464663647511762E-3</v>
      </c>
    </row>
    <row r="846" spans="1:5" ht="15" customHeight="1" x14ac:dyDescent="0.25">
      <c r="A846" s="41" t="str">
        <f t="shared" ref="A846:B846" si="798">A559</f>
        <v>T06</v>
      </c>
      <c r="B846" s="4" t="str">
        <f t="shared" si="798"/>
        <v>Salida Nacional / National exit</v>
      </c>
      <c r="C846" s="78">
        <f t="shared" ref="C846:E846" si="799">(C559*C272)/SUMPRODUCT(C$12:C$292,C$299:C$579)</f>
        <v>1.5353136354443402E-4</v>
      </c>
      <c r="D846" s="78">
        <f t="shared" si="799"/>
        <v>1.5891349428845105E-4</v>
      </c>
      <c r="E846" s="79">
        <f t="shared" si="799"/>
        <v>1.6523665476565757E-4</v>
      </c>
    </row>
    <row r="847" spans="1:5" ht="15" customHeight="1" x14ac:dyDescent="0.25">
      <c r="A847" s="41" t="str">
        <f t="shared" ref="A847:B847" si="800">A560</f>
        <v>T07</v>
      </c>
      <c r="B847" s="4" t="str">
        <f t="shared" si="800"/>
        <v>Salida Nacional / National exit</v>
      </c>
      <c r="C847" s="78">
        <f t="shared" ref="C847:E847" si="801">(C560*C273)/SUMPRODUCT(C$12:C$292,C$299:C$579)</f>
        <v>4.1094559423336761E-3</v>
      </c>
      <c r="D847" s="78">
        <f t="shared" si="801"/>
        <v>4.2559407604009815E-3</v>
      </c>
      <c r="E847" s="79">
        <f t="shared" si="801"/>
        <v>4.4252095527064451E-3</v>
      </c>
    </row>
    <row r="848" spans="1:5" ht="15" customHeight="1" x14ac:dyDescent="0.25">
      <c r="A848" s="41" t="str">
        <f t="shared" ref="A848:B848" si="802">A561</f>
        <v>T08</v>
      </c>
      <c r="B848" s="4" t="str">
        <f t="shared" si="802"/>
        <v>Salida Nacional / National exit</v>
      </c>
      <c r="C848" s="78">
        <f t="shared" ref="C848:E848" si="803">(C561*C274)/SUMPRODUCT(C$12:C$292,C$299:C$579)</f>
        <v>2.5274545241284874E-4</v>
      </c>
      <c r="D848" s="78">
        <f t="shared" si="803"/>
        <v>2.6111324920742303E-4</v>
      </c>
      <c r="E848" s="79">
        <f t="shared" si="803"/>
        <v>2.7134523779913551E-4</v>
      </c>
    </row>
    <row r="849" spans="1:5" ht="15" customHeight="1" x14ac:dyDescent="0.25">
      <c r="A849" s="41" t="str">
        <f t="shared" ref="A849:B849" si="804">A562</f>
        <v>T09.2</v>
      </c>
      <c r="B849" s="4" t="str">
        <f t="shared" si="804"/>
        <v>Salida Nacional / National exit</v>
      </c>
      <c r="C849" s="78">
        <f t="shared" ref="C849:E849" si="805">(C562*C275)/SUMPRODUCT(C$12:C$292,C$299:C$579)</f>
        <v>4.6087144690439884E-3</v>
      </c>
      <c r="D849" s="78">
        <f t="shared" si="805"/>
        <v>4.7717687672993942E-3</v>
      </c>
      <c r="E849" s="79">
        <f t="shared" si="805"/>
        <v>4.9616481540376957E-3</v>
      </c>
    </row>
    <row r="850" spans="1:5" ht="15" customHeight="1" x14ac:dyDescent="0.25">
      <c r="A850" s="41" t="str">
        <f t="shared" ref="A850:B850" si="806">A563</f>
        <v>T10</v>
      </c>
      <c r="B850" s="4" t="str">
        <f t="shared" si="806"/>
        <v>Salida Nacional / National exit</v>
      </c>
      <c r="C850" s="78">
        <f t="shared" ref="C850:E850" si="807">(C563*C276)/SUMPRODUCT(C$12:C$292,C$299:C$579)</f>
        <v>8.4414657538917136E-5</v>
      </c>
      <c r="D850" s="78">
        <f t="shared" si="807"/>
        <v>8.7192448615993219E-5</v>
      </c>
      <c r="E850" s="79">
        <f t="shared" si="807"/>
        <v>9.0611049205665845E-5</v>
      </c>
    </row>
    <row r="851" spans="1:5" ht="15" customHeight="1" x14ac:dyDescent="0.25">
      <c r="A851" s="41" t="str">
        <f t="shared" ref="A851:B851" si="808">A564</f>
        <v>PR Barcelona</v>
      </c>
      <c r="B851" s="4" t="str">
        <f t="shared" si="808"/>
        <v>Planta GNL / LNG Plant</v>
      </c>
      <c r="C851" s="78">
        <f t="shared" ref="C851:E851" si="809">(C564*C277)/SUMPRODUCT(C$12:C$292,C$299:C$579)</f>
        <v>1.1307249930429682E-3</v>
      </c>
      <c r="D851" s="78">
        <f t="shared" si="809"/>
        <v>1.1765685590997151E-3</v>
      </c>
      <c r="E851" s="79">
        <f t="shared" si="809"/>
        <v>1.2247481207151767E-3</v>
      </c>
    </row>
    <row r="852" spans="1:5" ht="15" customHeight="1" x14ac:dyDescent="0.25">
      <c r="A852" s="41" t="str">
        <f t="shared" ref="A852:B852" si="810">A565</f>
        <v>PR Cartagena</v>
      </c>
      <c r="B852" s="4" t="str">
        <f t="shared" si="810"/>
        <v>Planta GNL / LNG Plant</v>
      </c>
      <c r="C852" s="78">
        <f t="shared" ref="C852:E852" si="811">(C565*C278)/SUMPRODUCT(C$12:C$292,C$299:C$579)</f>
        <v>1.1863152721666151E-3</v>
      </c>
      <c r="D852" s="78">
        <f t="shared" si="811"/>
        <v>1.2380035095411923E-3</v>
      </c>
      <c r="E852" s="79">
        <f t="shared" si="811"/>
        <v>1.2849198290737507E-3</v>
      </c>
    </row>
    <row r="853" spans="1:5" ht="15" customHeight="1" x14ac:dyDescent="0.25">
      <c r="A853" s="41" t="str">
        <f t="shared" ref="A853:B853" si="812">A566</f>
        <v>PR Huelva</v>
      </c>
      <c r="B853" s="4" t="str">
        <f t="shared" si="812"/>
        <v>Planta GNL / LNG Plant</v>
      </c>
      <c r="C853" s="78">
        <f t="shared" ref="C853:E853" si="813">(C566*C279)/SUMPRODUCT(C$12:C$292,C$299:C$579)</f>
        <v>1.7923707627687086E-3</v>
      </c>
      <c r="D853" s="78">
        <f t="shared" si="813"/>
        <v>1.8624361707387999E-3</v>
      </c>
      <c r="E853" s="79">
        <f t="shared" si="813"/>
        <v>1.9377035611119252E-3</v>
      </c>
    </row>
    <row r="854" spans="1:5" ht="15" customHeight="1" x14ac:dyDescent="0.25">
      <c r="A854" s="41" t="str">
        <f t="shared" ref="A854:B854" si="814">A567</f>
        <v>PR Bilbao</v>
      </c>
      <c r="B854" s="4" t="str">
        <f t="shared" si="814"/>
        <v>Planta GNL / LNG Plant</v>
      </c>
      <c r="C854" s="78">
        <f t="shared" ref="C854:E854" si="815">(C567*C280)/SUMPRODUCT(C$12:C$292,C$299:C$579)</f>
        <v>1.5115629359012458E-3</v>
      </c>
      <c r="D854" s="78">
        <f t="shared" si="815"/>
        <v>1.5387485415553064E-3</v>
      </c>
      <c r="E854" s="79">
        <f t="shared" si="815"/>
        <v>1.6016355705127474E-3</v>
      </c>
    </row>
    <row r="855" spans="1:5" ht="15" customHeight="1" x14ac:dyDescent="0.25">
      <c r="A855" s="41" t="str">
        <f t="shared" ref="A855:B855" si="816">A568</f>
        <v>PR Sagunto</v>
      </c>
      <c r="B855" s="4" t="str">
        <f t="shared" si="816"/>
        <v>Planta GNL / LNG Plant</v>
      </c>
      <c r="C855" s="78">
        <f t="shared" ref="C855:E855" si="817">(C568*C281)/SUMPRODUCT(C$12:C$292,C$299:C$579)</f>
        <v>9.231928747565404E-4</v>
      </c>
      <c r="D855" s="78">
        <f t="shared" si="817"/>
        <v>9.6676145518485922E-4</v>
      </c>
      <c r="E855" s="79">
        <f t="shared" si="817"/>
        <v>1.0058522673568333E-3</v>
      </c>
    </row>
    <row r="856" spans="1:5" ht="15" customHeight="1" x14ac:dyDescent="0.25">
      <c r="A856" s="41" t="str">
        <f t="shared" ref="A856:B856" si="818">A569</f>
        <v>PR Mugardos</v>
      </c>
      <c r="B856" s="4" t="str">
        <f t="shared" si="818"/>
        <v>Planta GNL / LNG Plant</v>
      </c>
      <c r="C856" s="78">
        <f t="shared" ref="C856:E856" si="819">(C569*C282)/SUMPRODUCT(C$12:C$292,C$299:C$579)</f>
        <v>8.2868654138136164E-4</v>
      </c>
      <c r="D856" s="78">
        <f t="shared" si="819"/>
        <v>8.4834218306823232E-4</v>
      </c>
      <c r="E856" s="79">
        <f t="shared" si="819"/>
        <v>8.8266499763047857E-4</v>
      </c>
    </row>
    <row r="857" spans="1:5" ht="15" customHeight="1" x14ac:dyDescent="0.25">
      <c r="A857" s="41" t="str">
        <f t="shared" ref="A857:B857" si="820">A570</f>
        <v>PR El Musel</v>
      </c>
      <c r="B857" s="4" t="str">
        <f t="shared" si="820"/>
        <v>Planta GNL / LNG Plant</v>
      </c>
      <c r="C857" s="78">
        <f t="shared" ref="C857:E857" si="821">(C570*C283)/SUMPRODUCT(C$12:C$292,C$299:C$579)</f>
        <v>1.3568660413442769E-4</v>
      </c>
      <c r="D857" s="78">
        <f t="shared" si="821"/>
        <v>3.8648689083284002E-4</v>
      </c>
      <c r="E857" s="79">
        <f t="shared" si="821"/>
        <v>4.2377750656726163E-4</v>
      </c>
    </row>
    <row r="858" spans="1:5" ht="15" customHeight="1" x14ac:dyDescent="0.25">
      <c r="A858" s="41" t="str">
        <f t="shared" ref="A858:B858" si="822">A571</f>
        <v>CI Tarifa</v>
      </c>
      <c r="B858" s="4" t="str">
        <f t="shared" si="822"/>
        <v>CI Tarifa</v>
      </c>
      <c r="C858" s="78">
        <f t="shared" ref="C858:E858" si="823">(C571*C284)/SUMPRODUCT(C$12:C$292,C$299:C$579)</f>
        <v>1.3188276086343046E-2</v>
      </c>
      <c r="D858" s="78">
        <f t="shared" si="823"/>
        <v>1.3693501219793697E-2</v>
      </c>
      <c r="E858" s="79">
        <f t="shared" si="823"/>
        <v>1.3974379591408554E-2</v>
      </c>
    </row>
    <row r="859" spans="1:5" ht="15" customHeight="1" x14ac:dyDescent="0.25">
      <c r="A859" s="41" t="str">
        <f t="shared" ref="A859:B859" si="824">A572</f>
        <v>CI Biriatou</v>
      </c>
      <c r="B859" s="4" t="str">
        <f t="shared" si="824"/>
        <v>VIP Pirineos</v>
      </c>
      <c r="C859" s="78">
        <f t="shared" ref="C859:E859" si="825">(C572*C285)/SUMPRODUCT(C$12:C$292,C$299:C$579)</f>
        <v>3.5903818281245836E-2</v>
      </c>
      <c r="D859" s="78">
        <f t="shared" si="825"/>
        <v>3.6849765545783772E-2</v>
      </c>
      <c r="E859" s="79">
        <f t="shared" si="825"/>
        <v>3.7660884318565437E-2</v>
      </c>
    </row>
    <row r="860" spans="1:5" ht="15" customHeight="1" x14ac:dyDescent="0.25">
      <c r="A860" s="41" t="str">
        <f t="shared" ref="A860:B860" si="826">A573</f>
        <v>CI Larrau</v>
      </c>
      <c r="B860" s="4" t="str">
        <f t="shared" si="826"/>
        <v>VIP Pirineos</v>
      </c>
      <c r="C860" s="78">
        <f t="shared" ref="C860:E860" si="827">(C573*C286)/SUMPRODUCT(C$12:C$292,C$299:C$579)</f>
        <v>5.7637071057888394E-2</v>
      </c>
      <c r="D860" s="78">
        <f t="shared" si="827"/>
        <v>5.9288145621060516E-2</v>
      </c>
      <c r="E860" s="79">
        <f t="shared" si="827"/>
        <v>6.0643753858388431E-2</v>
      </c>
    </row>
    <row r="861" spans="1:5" ht="15" customHeight="1" x14ac:dyDescent="0.25">
      <c r="A861" s="41" t="str">
        <f t="shared" ref="A861:B861" si="828">A574</f>
        <v>CI Badajoz</v>
      </c>
      <c r="B861" s="4" t="str">
        <f t="shared" si="828"/>
        <v>VIP Ibérico</v>
      </c>
      <c r="C861" s="78">
        <f t="shared" ref="C861:E861" si="829">(C574*C287)/SUMPRODUCT(C$12:C$292,C$299:C$579)</f>
        <v>3.1318722200375113E-2</v>
      </c>
      <c r="D861" s="78">
        <f t="shared" si="829"/>
        <v>3.0891680671720958E-2</v>
      </c>
      <c r="E861" s="79">
        <f t="shared" si="829"/>
        <v>3.053991049859725E-2</v>
      </c>
    </row>
    <row r="862" spans="1:5" ht="15" customHeight="1" x14ac:dyDescent="0.25">
      <c r="A862" s="41" t="str">
        <f t="shared" ref="A862:B862" si="830">A575</f>
        <v>CI Tuy</v>
      </c>
      <c r="B862" s="4" t="str">
        <f t="shared" si="830"/>
        <v>VIP Ibérico</v>
      </c>
      <c r="C862" s="78">
        <f t="shared" ref="C862:E862" si="831">(C575*C288)/SUMPRODUCT(C$12:C$292,C$299:C$579)</f>
        <v>3.2525339444102325E-3</v>
      </c>
      <c r="D862" s="78">
        <f t="shared" si="831"/>
        <v>3.1866933031066045E-3</v>
      </c>
      <c r="E862" s="79">
        <f t="shared" si="831"/>
        <v>3.151154524918578E-3</v>
      </c>
    </row>
    <row r="863" spans="1:5" ht="15" customHeight="1" x14ac:dyDescent="0.25">
      <c r="A863" s="41" t="str">
        <f t="shared" ref="A863:B863" si="832">A576</f>
        <v>AS Serrablo</v>
      </c>
      <c r="B863" s="4" t="str">
        <f t="shared" si="832"/>
        <v>AA.SS / Storage facilities</v>
      </c>
      <c r="C863" s="78">
        <f t="shared" ref="C863:E863" si="833">(C576*C289)/SUMPRODUCT(C$12:C$292,C$299:C$579)</f>
        <v>3.9196499539143831E-3</v>
      </c>
      <c r="D863" s="78">
        <f t="shared" si="833"/>
        <v>3.1770226370323633E-3</v>
      </c>
      <c r="E863" s="79">
        <f t="shared" si="833"/>
        <v>4.3093750416491597E-3</v>
      </c>
    </row>
    <row r="864" spans="1:5" ht="15" customHeight="1" x14ac:dyDescent="0.25">
      <c r="A864" s="41" t="str">
        <f t="shared" ref="A864:B864" si="834">A577</f>
        <v>AS Gaviota</v>
      </c>
      <c r="B864" s="4" t="str">
        <f t="shared" si="834"/>
        <v>AA.SS / Storage facilities</v>
      </c>
      <c r="C864" s="78">
        <f t="shared" ref="C864:E864" si="835">(C577*C290)/SUMPRODUCT(C$12:C$292,C$299:C$579)</f>
        <v>7.5845863528733329E-3</v>
      </c>
      <c r="D864" s="78">
        <f t="shared" si="835"/>
        <v>6.1009511204823674E-3</v>
      </c>
      <c r="E864" s="79">
        <f t="shared" si="835"/>
        <v>8.2719333252313284E-3</v>
      </c>
    </row>
    <row r="865" spans="1:5" ht="15" customHeight="1" x14ac:dyDescent="0.25">
      <c r="A865" s="41" t="str">
        <f t="shared" ref="A865:B865" si="836">A578</f>
        <v>AS Yela</v>
      </c>
      <c r="B865" s="4" t="str">
        <f t="shared" si="836"/>
        <v>AA.SS / Storage facilities</v>
      </c>
      <c r="C865" s="78">
        <f t="shared" ref="C865:E865" si="837">(C578*C291)/SUMPRODUCT(C$12:C$292,C$299:C$579)</f>
        <v>4.4539757522316231E-3</v>
      </c>
      <c r="D865" s="78">
        <f t="shared" si="837"/>
        <v>3.6083445965870253E-3</v>
      </c>
      <c r="E865" s="79">
        <f t="shared" si="837"/>
        <v>4.8877234969520568E-3</v>
      </c>
    </row>
    <row r="866" spans="1:5" ht="15" customHeight="1" thickBot="1" x14ac:dyDescent="0.3">
      <c r="A866" s="41" t="str">
        <f t="shared" ref="A866:B866" si="838">A579</f>
        <v>YAC/AS Marismas</v>
      </c>
      <c r="B866" s="4" t="str">
        <f t="shared" si="838"/>
        <v>AA.SS / Storage facilities</v>
      </c>
      <c r="C866" s="78">
        <f t="shared" ref="C866:E866" si="839">(C579*C292)/SUMPRODUCT(C$12:C$292,C$299:C$579)</f>
        <v>1.6636679454282131E-4</v>
      </c>
      <c r="D866" s="78">
        <f t="shared" si="839"/>
        <v>1.3605731520034418E-4</v>
      </c>
      <c r="E866" s="79">
        <f t="shared" si="839"/>
        <v>1.8459200074186251E-4</v>
      </c>
    </row>
    <row r="867" spans="1:5" ht="18.75" customHeight="1" thickBot="1" x14ac:dyDescent="0.3">
      <c r="A867" s="28" t="s">
        <v>7</v>
      </c>
      <c r="B867" s="29"/>
      <c r="C867" s="118">
        <f>SUM(C586:C866)</f>
        <v>0.99999999999999978</v>
      </c>
      <c r="D867" s="118">
        <f>SUM(D586:D866)</f>
        <v>1</v>
      </c>
      <c r="E867" s="119">
        <f>SUM(E586:E866)</f>
        <v>0.99999999999999989</v>
      </c>
    </row>
    <row r="868" spans="1:5" x14ac:dyDescent="0.25">
      <c r="C868" s="71">
        <f t="shared" ref="C868:E868" si="840">1-C867</f>
        <v>0</v>
      </c>
      <c r="D868" s="71">
        <f t="shared" si="840"/>
        <v>0</v>
      </c>
      <c r="E868" s="71">
        <f t="shared" si="840"/>
        <v>0</v>
      </c>
    </row>
    <row r="869" spans="1:5" ht="27.75" customHeight="1" x14ac:dyDescent="0.25">
      <c r="A869" s="84" t="s">
        <v>90</v>
      </c>
      <c r="B869" s="18"/>
      <c r="C869" s="19"/>
      <c r="D869" s="19"/>
      <c r="E869" s="19"/>
    </row>
    <row r="870" spans="1:5" ht="5.0999999999999996" customHeight="1" thickBot="1" x14ac:dyDescent="0.3"/>
    <row r="871" spans="1:5" ht="15" customHeight="1" x14ac:dyDescent="0.25">
      <c r="A871" s="216" t="s">
        <v>36</v>
      </c>
      <c r="B871" s="214" t="s">
        <v>162</v>
      </c>
      <c r="C871" s="22" t="s">
        <v>11</v>
      </c>
      <c r="D871" s="23"/>
      <c r="E871" s="24"/>
    </row>
    <row r="872" spans="1:5" ht="33" customHeight="1" x14ac:dyDescent="0.25">
      <c r="A872" s="217"/>
      <c r="B872" s="215"/>
      <c r="C872" s="21" t="s">
        <v>57</v>
      </c>
      <c r="D872" s="21" t="s">
        <v>58</v>
      </c>
      <c r="E872" s="25" t="s">
        <v>59</v>
      </c>
    </row>
    <row r="873" spans="1:5" ht="15" customHeight="1" x14ac:dyDescent="0.25">
      <c r="A873" s="48" t="str">
        <f>A586</f>
        <v>01.1A</v>
      </c>
      <c r="B873" s="4" t="str">
        <f>B586</f>
        <v>Salida Nacional / National exit</v>
      </c>
      <c r="C873" s="46">
        <f>(Input!C$18*Input!C$198)*C586</f>
        <v>3492249.1642706268</v>
      </c>
      <c r="D873" s="46">
        <f>(Input!D$18*Input!D$198)*D586</f>
        <v>2878470.6191834449</v>
      </c>
      <c r="E873" s="51">
        <f>(Input!E$18*Input!E$198)*E586</f>
        <v>2229190.5527118961</v>
      </c>
    </row>
    <row r="874" spans="1:5" ht="15" customHeight="1" x14ac:dyDescent="0.25">
      <c r="A874" s="41" t="str">
        <f t="shared" ref="A874:B874" si="841">A587</f>
        <v>03A</v>
      </c>
      <c r="B874" s="4" t="str">
        <f t="shared" si="841"/>
        <v>Salida Nacional / National exit</v>
      </c>
      <c r="C874" s="46">
        <f>(Input!C$18*Input!C$198)*C587</f>
        <v>3519354.3946142285</v>
      </c>
      <c r="D874" s="46">
        <f>(Input!D$18*Input!D$198)*D587</f>
        <v>2672478.557082918</v>
      </c>
      <c r="E874" s="51">
        <f>(Input!E$18*Input!E$198)*E587</f>
        <v>1870695.8512498226</v>
      </c>
    </row>
    <row r="875" spans="1:5" ht="15" customHeight="1" x14ac:dyDescent="0.25">
      <c r="A875" s="41" t="str">
        <f t="shared" ref="A875:B875" si="842">A588</f>
        <v>1.01</v>
      </c>
      <c r="B875" s="4" t="str">
        <f t="shared" si="842"/>
        <v>Salida Nacional / National exit</v>
      </c>
      <c r="C875" s="46">
        <f>(Input!C$18*Input!C$198)*C588</f>
        <v>143958.66619721332</v>
      </c>
      <c r="D875" s="46">
        <f>(Input!D$18*Input!D$198)*D588</f>
        <v>132606.39308338219</v>
      </c>
      <c r="E875" s="51">
        <f>(Input!E$18*Input!E$198)*E588</f>
        <v>114366.44261408127</v>
      </c>
    </row>
    <row r="876" spans="1:5" ht="15" customHeight="1" x14ac:dyDescent="0.25">
      <c r="A876" s="41" t="str">
        <f t="shared" ref="A876:B876" si="843">A589</f>
        <v>10</v>
      </c>
      <c r="B876" s="4" t="str">
        <f t="shared" si="843"/>
        <v>Salida Nacional / National exit</v>
      </c>
      <c r="C876" s="46">
        <f>(Input!C$18*Input!C$198)*C589</f>
        <v>48986.250808835051</v>
      </c>
      <c r="D876" s="46">
        <f>(Input!D$18*Input!D$198)*D589</f>
        <v>44989.426430546264</v>
      </c>
      <c r="E876" s="51">
        <f>(Input!E$18*Input!E$198)*E589</f>
        <v>38804.491367096052</v>
      </c>
    </row>
    <row r="877" spans="1:5" ht="15" customHeight="1" x14ac:dyDescent="0.25">
      <c r="A877" s="41" t="str">
        <f t="shared" ref="A877:B877" si="844">A590</f>
        <v>11</v>
      </c>
      <c r="B877" s="4" t="str">
        <f t="shared" si="844"/>
        <v>Salida Nacional / National exit</v>
      </c>
      <c r="C877" s="46">
        <f>(Input!C$18*Input!C$198)*C590</f>
        <v>2761850.7778180758</v>
      </c>
      <c r="D877" s="46">
        <f>(Input!D$18*Input!D$198)*D590</f>
        <v>2591168.6213178486</v>
      </c>
      <c r="E877" s="51">
        <f>(Input!E$18*Input!E$198)*E590</f>
        <v>2240801.7096159109</v>
      </c>
    </row>
    <row r="878" spans="1:5" ht="15" customHeight="1" x14ac:dyDescent="0.25">
      <c r="A878" s="41" t="str">
        <f t="shared" ref="A878:B878" si="845">A591</f>
        <v>12</v>
      </c>
      <c r="B878" s="4" t="str">
        <f t="shared" si="845"/>
        <v>Salida Nacional / National exit</v>
      </c>
      <c r="C878" s="46">
        <f>(Input!C$18*Input!C$198)*C591</f>
        <v>2007003.3023184172</v>
      </c>
      <c r="D878" s="46">
        <f>(Input!D$18*Input!D$198)*D591</f>
        <v>1728742.2691538234</v>
      </c>
      <c r="E878" s="51">
        <f>(Input!E$18*Input!E$198)*E591</f>
        <v>1377555.6266933908</v>
      </c>
    </row>
    <row r="879" spans="1:5" ht="15" customHeight="1" x14ac:dyDescent="0.25">
      <c r="A879" s="41" t="str">
        <f t="shared" ref="A879:B879" si="846">A592</f>
        <v>13</v>
      </c>
      <c r="B879" s="4" t="str">
        <f t="shared" si="846"/>
        <v>Salida Nacional / National exit</v>
      </c>
      <c r="C879" s="46">
        <f>(Input!C$18*Input!C$198)*C592</f>
        <v>21802.843468315645</v>
      </c>
      <c r="D879" s="46">
        <f>(Input!D$18*Input!D$198)*D592</f>
        <v>20448.864509193983</v>
      </c>
      <c r="E879" s="51">
        <f>(Input!E$18*Input!E$198)*E592</f>
        <v>17683.471218406634</v>
      </c>
    </row>
    <row r="880" spans="1:5" ht="15" customHeight="1" x14ac:dyDescent="0.25">
      <c r="A880" s="41" t="str">
        <f t="shared" ref="A880:B880" si="847">A593</f>
        <v>13A</v>
      </c>
      <c r="B880" s="4" t="str">
        <f t="shared" si="847"/>
        <v>Salida Nacional / National exit</v>
      </c>
      <c r="C880" s="46">
        <f>(Input!C$18*Input!C$198)*C593</f>
        <v>1912365.2888978354</v>
      </c>
      <c r="D880" s="46">
        <f>(Input!D$18*Input!D$198)*D593</f>
        <v>1699340.9254030392</v>
      </c>
      <c r="E880" s="51">
        <f>(Input!E$18*Input!E$198)*E593</f>
        <v>1396492.7934974339</v>
      </c>
    </row>
    <row r="881" spans="1:5" ht="15" customHeight="1" x14ac:dyDescent="0.25">
      <c r="A881" s="41" t="str">
        <f t="shared" ref="A881:B881" si="848">A594</f>
        <v>14</v>
      </c>
      <c r="B881" s="4" t="str">
        <f t="shared" si="848"/>
        <v>Salida Nacional / National exit</v>
      </c>
      <c r="C881" s="46">
        <f>(Input!C$18*Input!C$198)*C594</f>
        <v>1148.9579415861333</v>
      </c>
      <c r="D881" s="46">
        <f>(Input!D$18*Input!D$198)*D594</f>
        <v>1077.4402876912093</v>
      </c>
      <c r="E881" s="51">
        <f>(Input!E$18*Input!E$198)*E594</f>
        <v>931.72339755508233</v>
      </c>
    </row>
    <row r="882" spans="1:5" ht="15" customHeight="1" x14ac:dyDescent="0.25">
      <c r="A882" s="41" t="str">
        <f t="shared" ref="A882:B882" si="849">A595</f>
        <v>15</v>
      </c>
      <c r="B882" s="4" t="str">
        <f t="shared" si="849"/>
        <v>Salida Nacional / National exit</v>
      </c>
      <c r="C882" s="46">
        <f>(Input!C$18*Input!C$198)*C595</f>
        <v>1255.1351796645472</v>
      </c>
      <c r="D882" s="46">
        <f>(Input!D$18*Input!D$198)*D595</f>
        <v>1147.4458740458545</v>
      </c>
      <c r="E882" s="51">
        <f>(Input!E$18*Input!E$198)*E595</f>
        <v>988.76447306061414</v>
      </c>
    </row>
    <row r="883" spans="1:5" ht="15" customHeight="1" x14ac:dyDescent="0.25">
      <c r="A883" s="41" t="str">
        <f t="shared" ref="A883:B883" si="850">A596</f>
        <v>15.02</v>
      </c>
      <c r="B883" s="4" t="str">
        <f t="shared" si="850"/>
        <v>Salida Nacional / National exit</v>
      </c>
      <c r="C883" s="46">
        <f>(Input!C$18*Input!C$198)*C596</f>
        <v>391921.39110826259</v>
      </c>
      <c r="D883" s="46">
        <f>(Input!D$18*Input!D$198)*D596</f>
        <v>366954.56799386413</v>
      </c>
      <c r="E883" s="51">
        <f>(Input!E$18*Input!E$198)*E596</f>
        <v>317800.00134780694</v>
      </c>
    </row>
    <row r="884" spans="1:5" ht="15" customHeight="1" x14ac:dyDescent="0.25">
      <c r="A884" s="41" t="str">
        <f t="shared" ref="A884:B884" si="851">A597</f>
        <v>15.04</v>
      </c>
      <c r="B884" s="4" t="str">
        <f t="shared" si="851"/>
        <v>Salida Nacional / National exit</v>
      </c>
      <c r="C884" s="46">
        <f>(Input!C$18*Input!C$198)*C597</f>
        <v>61059.178460391537</v>
      </c>
      <c r="D884" s="46">
        <f>(Input!D$18*Input!D$198)*D597</f>
        <v>56808.140733825509</v>
      </c>
      <c r="E884" s="51">
        <f>(Input!E$18*Input!E$198)*E597</f>
        <v>49088.785439200707</v>
      </c>
    </row>
    <row r="885" spans="1:5" ht="15" customHeight="1" x14ac:dyDescent="0.25">
      <c r="A885" s="41" t="str">
        <f t="shared" ref="A885:B885" si="852">A598</f>
        <v>15.07</v>
      </c>
      <c r="B885" s="4" t="str">
        <f t="shared" si="852"/>
        <v>Salida Nacional / National exit</v>
      </c>
      <c r="C885" s="46">
        <f>(Input!C$18*Input!C$198)*C598</f>
        <v>824228.19859140622</v>
      </c>
      <c r="D885" s="46">
        <f>(Input!D$18*Input!D$198)*D598</f>
        <v>777441.22655765293</v>
      </c>
      <c r="E885" s="51">
        <f>(Input!E$18*Input!E$198)*E598</f>
        <v>673762.16763178422</v>
      </c>
    </row>
    <row r="886" spans="1:5" ht="15" customHeight="1" x14ac:dyDescent="0.25">
      <c r="A886" s="41" t="str">
        <f t="shared" ref="A886:B886" si="853">A599</f>
        <v>15.08</v>
      </c>
      <c r="B886" s="4" t="str">
        <f t="shared" si="853"/>
        <v>Salida Nacional / National exit</v>
      </c>
      <c r="C886" s="46">
        <f>(Input!C$18*Input!C$198)*C599</f>
        <v>812279.94789990853</v>
      </c>
      <c r="D886" s="46">
        <f>(Input!D$18*Input!D$198)*D599</f>
        <v>765996.50998724403</v>
      </c>
      <c r="E886" s="51">
        <f>(Input!E$18*Input!E$198)*E599</f>
        <v>663691.32948592305</v>
      </c>
    </row>
    <row r="887" spans="1:5" ht="15" customHeight="1" x14ac:dyDescent="0.25">
      <c r="A887" s="41" t="str">
        <f t="shared" ref="A887:B887" si="854">A600</f>
        <v>15.08A</v>
      </c>
      <c r="B887" s="4" t="str">
        <f t="shared" si="854"/>
        <v>Salida Nacional / National exit</v>
      </c>
      <c r="C887" s="46">
        <f>(Input!C$18*Input!C$198)*C600</f>
        <v>592973.47862023441</v>
      </c>
      <c r="D887" s="46">
        <f>(Input!D$18*Input!D$198)*D600</f>
        <v>559319.37672986358</v>
      </c>
      <c r="E887" s="51">
        <f>(Input!E$18*Input!E$198)*E600</f>
        <v>484616.41969212453</v>
      </c>
    </row>
    <row r="888" spans="1:5" ht="15" customHeight="1" x14ac:dyDescent="0.25">
      <c r="A888" s="41" t="str">
        <f t="shared" ref="A888:B888" si="855">A601</f>
        <v>15.09</v>
      </c>
      <c r="B888" s="4" t="str">
        <f t="shared" si="855"/>
        <v>Salida Nacional / National exit</v>
      </c>
      <c r="C888" s="46">
        <f>(Input!C$18*Input!C$198)*C601</f>
        <v>550934.09079127549</v>
      </c>
      <c r="D888" s="46">
        <f>(Input!D$18*Input!D$198)*D601</f>
        <v>519700.05957208376</v>
      </c>
      <c r="E888" s="51">
        <f>(Input!E$18*Input!E$198)*E601</f>
        <v>450288.36474985076</v>
      </c>
    </row>
    <row r="889" spans="1:5" ht="15" customHeight="1" x14ac:dyDescent="0.25">
      <c r="A889" s="41" t="str">
        <f t="shared" ref="A889:B889" si="856">A602</f>
        <v>15.09AD</v>
      </c>
      <c r="B889" s="4" t="str">
        <f t="shared" si="856"/>
        <v>Salida Nacional / National exit</v>
      </c>
      <c r="C889" s="46">
        <f>(Input!C$18*Input!C$198)*C602</f>
        <v>4900766.565418697</v>
      </c>
      <c r="D889" s="46">
        <f>(Input!D$18*Input!D$198)*D602</f>
        <v>4400252.1941945395</v>
      </c>
      <c r="E889" s="51">
        <f>(Input!E$18*Input!E$198)*E602</f>
        <v>3643471.8961891341</v>
      </c>
    </row>
    <row r="890" spans="1:5" ht="15" customHeight="1" x14ac:dyDescent="0.25">
      <c r="A890" s="41" t="str">
        <f t="shared" ref="A890:B890" si="857">A603</f>
        <v>15.09X</v>
      </c>
      <c r="B890" s="4" t="str">
        <f t="shared" si="857"/>
        <v>Salida Nacional / National exit</v>
      </c>
      <c r="C890" s="46">
        <f>(Input!C$18*Input!C$198)*C603</f>
        <v>215052.1107415852</v>
      </c>
      <c r="D890" s="46">
        <f>(Input!D$18*Input!D$198)*D603</f>
        <v>202965.96719637545</v>
      </c>
      <c r="E890" s="51">
        <f>(Input!E$18*Input!E$198)*E603</f>
        <v>175856.64824474062</v>
      </c>
    </row>
    <row r="891" spans="1:5" ht="15" customHeight="1" x14ac:dyDescent="0.25">
      <c r="A891" s="41" t="str">
        <f t="shared" ref="A891:B891" si="858">A604</f>
        <v>15.09X.3</v>
      </c>
      <c r="B891" s="4" t="str">
        <f t="shared" si="858"/>
        <v>Salida Nacional / National exit</v>
      </c>
      <c r="C891" s="46">
        <f>(Input!C$18*Input!C$198)*C604</f>
        <v>516257.34409969876</v>
      </c>
      <c r="D891" s="46">
        <f>(Input!D$18*Input!D$198)*D604</f>
        <v>481681.44711266056</v>
      </c>
      <c r="E891" s="51">
        <f>(Input!E$18*Input!E$198)*E604</f>
        <v>416000.58654247801</v>
      </c>
    </row>
    <row r="892" spans="1:5" ht="15" customHeight="1" x14ac:dyDescent="0.25">
      <c r="A892" s="41" t="str">
        <f t="shared" ref="A892:B892" si="859">A605</f>
        <v>15.10</v>
      </c>
      <c r="B892" s="4" t="str">
        <f t="shared" si="859"/>
        <v>Salida Nacional / National exit</v>
      </c>
      <c r="C892" s="46">
        <f>(Input!C$18*Input!C$198)*C605</f>
        <v>70779.737966923407</v>
      </c>
      <c r="D892" s="46">
        <f>(Input!D$18*Input!D$198)*D605</f>
        <v>66660.656604265241</v>
      </c>
      <c r="E892" s="51">
        <f>(Input!E$18*Input!E$198)*E605</f>
        <v>57727.138140977593</v>
      </c>
    </row>
    <row r="893" spans="1:5" ht="15" customHeight="1" x14ac:dyDescent="0.25">
      <c r="A893" s="41" t="str">
        <f t="shared" ref="A893:B893" si="860">A606</f>
        <v>15.11</v>
      </c>
      <c r="B893" s="4" t="str">
        <f t="shared" si="860"/>
        <v>Salida Nacional / National exit</v>
      </c>
      <c r="C893" s="46">
        <f>(Input!C$18*Input!C$198)*C606</f>
        <v>420498.84185773827</v>
      </c>
      <c r="D893" s="46">
        <f>(Input!D$18*Input!D$198)*D606</f>
        <v>397671.14046009659</v>
      </c>
      <c r="E893" s="51">
        <f>(Input!E$18*Input!E$198)*E606</f>
        <v>343718.55536181887</v>
      </c>
    </row>
    <row r="894" spans="1:5" ht="15" customHeight="1" x14ac:dyDescent="0.25">
      <c r="A894" s="41" t="str">
        <f t="shared" ref="A894:B894" si="861">A607</f>
        <v>15.12</v>
      </c>
      <c r="B894" s="4" t="str">
        <f t="shared" si="861"/>
        <v>Salida Nacional / National exit</v>
      </c>
      <c r="C894" s="46">
        <f>(Input!C$18*Input!C$198)*C607</f>
        <v>307137.33497139183</v>
      </c>
      <c r="D894" s="46">
        <f>(Input!D$18*Input!D$198)*D607</f>
        <v>285978.41727480199</v>
      </c>
      <c r="E894" s="51">
        <f>(Input!E$18*Input!E$198)*E607</f>
        <v>246929.02378821763</v>
      </c>
    </row>
    <row r="895" spans="1:5" ht="15" customHeight="1" x14ac:dyDescent="0.25">
      <c r="A895" s="41" t="str">
        <f t="shared" ref="A895:B895" si="862">A608</f>
        <v>15.13E.C.</v>
      </c>
      <c r="B895" s="4" t="str">
        <f t="shared" si="862"/>
        <v>Salida Nacional / National exit</v>
      </c>
      <c r="C895" s="46">
        <f>(Input!C$18*Input!C$198)*C608</f>
        <v>26.146681610742451</v>
      </c>
      <c r="D895" s="46">
        <f>(Input!D$18*Input!D$198)*D608</f>
        <v>24.347518596239784</v>
      </c>
      <c r="E895" s="51">
        <f>(Input!E$18*Input!E$198)*E608</f>
        <v>21.02102747835626</v>
      </c>
    </row>
    <row r="896" spans="1:5" ht="15" customHeight="1" x14ac:dyDescent="0.25">
      <c r="A896" s="41" t="str">
        <f t="shared" ref="A896:B896" si="863">A609</f>
        <v>15.14</v>
      </c>
      <c r="B896" s="4" t="str">
        <f t="shared" si="863"/>
        <v>Salida Nacional / National exit</v>
      </c>
      <c r="C896" s="46">
        <f>(Input!C$18*Input!C$198)*C609</f>
        <v>1584276.273792495</v>
      </c>
      <c r="D896" s="46">
        <f>(Input!D$18*Input!D$198)*D609</f>
        <v>1475261.633122284</v>
      </c>
      <c r="E896" s="51">
        <f>(Input!E$18*Input!E$198)*E609</f>
        <v>1273703.3162262244</v>
      </c>
    </row>
    <row r="897" spans="1:5" ht="15" customHeight="1" x14ac:dyDescent="0.25">
      <c r="A897" s="41" t="str">
        <f t="shared" ref="A897:B897" si="864">A610</f>
        <v>15.15</v>
      </c>
      <c r="B897" s="4" t="str">
        <f t="shared" si="864"/>
        <v>Salida Nacional / National exit</v>
      </c>
      <c r="C897" s="46">
        <f>(Input!C$18*Input!C$198)*C610</f>
        <v>222510.78738813271</v>
      </c>
      <c r="D897" s="46">
        <f>(Input!D$18*Input!D$198)*D610</f>
        <v>207264.19930433156</v>
      </c>
      <c r="E897" s="51">
        <f>(Input!E$18*Input!E$198)*E610</f>
        <v>178949.10011631125</v>
      </c>
    </row>
    <row r="898" spans="1:5" ht="15" customHeight="1" x14ac:dyDescent="0.25">
      <c r="A898" s="41" t="str">
        <f t="shared" ref="A898:B898" si="865">A611</f>
        <v>15.16</v>
      </c>
      <c r="B898" s="4" t="str">
        <f t="shared" si="865"/>
        <v>Salida Nacional / National exit</v>
      </c>
      <c r="C898" s="46">
        <f>(Input!C$18*Input!C$198)*C611</f>
        <v>232037.89319142135</v>
      </c>
      <c r="D898" s="46">
        <f>(Input!D$18*Input!D$198)*D611</f>
        <v>214557.13794816539</v>
      </c>
      <c r="E898" s="51">
        <f>(Input!E$18*Input!E$198)*E611</f>
        <v>184732.57990509149</v>
      </c>
    </row>
    <row r="899" spans="1:5" ht="15" customHeight="1" x14ac:dyDescent="0.25">
      <c r="A899" s="41" t="str">
        <f t="shared" ref="A899:B899" si="866">A612</f>
        <v>15.17</v>
      </c>
      <c r="B899" s="4" t="str">
        <f t="shared" si="866"/>
        <v>Salida Nacional / National exit</v>
      </c>
      <c r="C899" s="46">
        <f>(Input!C$18*Input!C$198)*C612</f>
        <v>230247.96126240343</v>
      </c>
      <c r="D899" s="46">
        <f>(Input!D$18*Input!D$198)*D612</f>
        <v>217440.31481657151</v>
      </c>
      <c r="E899" s="51">
        <f>(Input!E$18*Input!E$198)*E612</f>
        <v>187840.39236730873</v>
      </c>
    </row>
    <row r="900" spans="1:5" ht="15" customHeight="1" x14ac:dyDescent="0.25">
      <c r="A900" s="41" t="str">
        <f t="shared" ref="A900:B900" si="867">A613</f>
        <v>15.19</v>
      </c>
      <c r="B900" s="4" t="str">
        <f t="shared" si="867"/>
        <v>Salida Nacional / National exit</v>
      </c>
      <c r="C900" s="46">
        <f>(Input!C$18*Input!C$198)*C613</f>
        <v>156564.51846340159</v>
      </c>
      <c r="D900" s="46">
        <f>(Input!D$18*Input!D$198)*D613</f>
        <v>146952.64021696188</v>
      </c>
      <c r="E900" s="51">
        <f>(Input!E$18*Input!E$198)*E613</f>
        <v>127091.59558904015</v>
      </c>
    </row>
    <row r="901" spans="1:5" ht="15" customHeight="1" x14ac:dyDescent="0.25">
      <c r="A901" s="41" t="str">
        <f t="shared" ref="A901:B901" si="868">A614</f>
        <v>15.20.04</v>
      </c>
      <c r="B901" s="4" t="str">
        <f t="shared" si="868"/>
        <v>Salida Nacional / National exit</v>
      </c>
      <c r="C901" s="46">
        <f>(Input!C$18*Input!C$198)*C614</f>
        <v>16617.099406110778</v>
      </c>
      <c r="D901" s="46">
        <f>(Input!D$18*Input!D$198)*D614</f>
        <v>15450.341532419658</v>
      </c>
      <c r="E901" s="51">
        <f>(Input!E$18*Input!E$198)*E614</f>
        <v>13335.51937653473</v>
      </c>
    </row>
    <row r="902" spans="1:5" ht="15" customHeight="1" x14ac:dyDescent="0.25">
      <c r="A902" s="41" t="str">
        <f t="shared" ref="A902:B902" si="869">A615</f>
        <v>15.20.05</v>
      </c>
      <c r="B902" s="4" t="str">
        <f t="shared" si="869"/>
        <v>Salida Nacional / National exit</v>
      </c>
      <c r="C902" s="46">
        <f>(Input!C$18*Input!C$198)*C615</f>
        <v>14151.327123135336</v>
      </c>
      <c r="D902" s="46">
        <f>(Input!D$18*Input!D$198)*D615</f>
        <v>13018.20020166539</v>
      </c>
      <c r="E902" s="51">
        <f>(Input!E$18*Input!E$198)*E615</f>
        <v>11211.673125728857</v>
      </c>
    </row>
    <row r="903" spans="1:5" ht="15" customHeight="1" x14ac:dyDescent="0.25">
      <c r="A903" s="41" t="str">
        <f t="shared" ref="A903:B903" si="870">A616</f>
        <v>15.20.06</v>
      </c>
      <c r="B903" s="4" t="str">
        <f t="shared" si="870"/>
        <v>Salida Nacional / National exit</v>
      </c>
      <c r="C903" s="46">
        <f>(Input!C$18*Input!C$198)*C616</f>
        <v>256293.51176111706</v>
      </c>
      <c r="D903" s="46">
        <f>(Input!D$18*Input!D$198)*D616</f>
        <v>237640.29370424646</v>
      </c>
      <c r="E903" s="51">
        <f>(Input!E$18*Input!E$198)*E616</f>
        <v>204977.47255891678</v>
      </c>
    </row>
    <row r="904" spans="1:5" ht="15" customHeight="1" x14ac:dyDescent="0.25">
      <c r="A904" s="41" t="str">
        <f t="shared" ref="A904:B904" si="871">A617</f>
        <v>15.20A.1</v>
      </c>
      <c r="B904" s="4" t="str">
        <f t="shared" si="871"/>
        <v>Salida Nacional / National exit</v>
      </c>
      <c r="C904" s="46">
        <f>(Input!C$18*Input!C$198)*C617</f>
        <v>444970.18508808193</v>
      </c>
      <c r="D904" s="46">
        <f>(Input!D$18*Input!D$198)*D617</f>
        <v>418241.60265945003</v>
      </c>
      <c r="E904" s="51">
        <f>(Input!E$18*Input!E$198)*E617</f>
        <v>361762.68437317427</v>
      </c>
    </row>
    <row r="905" spans="1:5" ht="15" customHeight="1" x14ac:dyDescent="0.25">
      <c r="A905" s="41" t="str">
        <f t="shared" ref="A905:B905" si="872">A618</f>
        <v>15.21</v>
      </c>
      <c r="B905" s="4" t="str">
        <f t="shared" si="872"/>
        <v>Salida Nacional / National exit</v>
      </c>
      <c r="C905" s="46">
        <f>(Input!C$18*Input!C$198)*C618</f>
        <v>213890.68886833984</v>
      </c>
      <c r="D905" s="46">
        <f>(Input!D$18*Input!D$198)*D618</f>
        <v>201090.60885530052</v>
      </c>
      <c r="E905" s="51">
        <f>(Input!E$18*Input!E$198)*E618</f>
        <v>173914.78186305528</v>
      </c>
    </row>
    <row r="906" spans="1:5" ht="15" customHeight="1" x14ac:dyDescent="0.25">
      <c r="A906" s="41" t="str">
        <f t="shared" ref="A906:B906" si="873">A619</f>
        <v>15.22</v>
      </c>
      <c r="B906" s="4" t="str">
        <f t="shared" si="873"/>
        <v>Salida Nacional / National exit</v>
      </c>
      <c r="C906" s="46">
        <f>(Input!C$18*Input!C$198)*C619</f>
        <v>72707.937137015702</v>
      </c>
      <c r="D906" s="46">
        <f>(Input!D$18*Input!D$198)*D619</f>
        <v>67428.409036093741</v>
      </c>
      <c r="E906" s="51">
        <f>(Input!E$18*Input!E$198)*E619</f>
        <v>58115.336266456739</v>
      </c>
    </row>
    <row r="907" spans="1:5" ht="15" customHeight="1" x14ac:dyDescent="0.25">
      <c r="A907" s="41" t="str">
        <f t="shared" ref="A907:B907" si="874">A620</f>
        <v>15.23</v>
      </c>
      <c r="B907" s="4" t="str">
        <f t="shared" si="874"/>
        <v>Salida Nacional / National exit</v>
      </c>
      <c r="C907" s="46">
        <f>(Input!C$18*Input!C$198)*C620</f>
        <v>23020.351116362861</v>
      </c>
      <c r="D907" s="46">
        <f>(Input!D$18*Input!D$198)*D620</f>
        <v>21621.449102041468</v>
      </c>
      <c r="E907" s="51">
        <f>(Input!E$18*Input!E$198)*E620</f>
        <v>18689.910982402907</v>
      </c>
    </row>
    <row r="908" spans="1:5" ht="15" customHeight="1" x14ac:dyDescent="0.25">
      <c r="A908" s="41" t="str">
        <f t="shared" ref="A908:B908" si="875">A621</f>
        <v>15.24</v>
      </c>
      <c r="B908" s="4" t="str">
        <f t="shared" si="875"/>
        <v>Salida Nacional / National exit</v>
      </c>
      <c r="C908" s="46">
        <f>(Input!C$18*Input!C$198)*C621</f>
        <v>494502.63653354836</v>
      </c>
      <c r="D908" s="46">
        <f>(Input!D$18*Input!D$198)*D621</f>
        <v>460305.39189018088</v>
      </c>
      <c r="E908" s="51">
        <f>(Input!E$18*Input!E$198)*E621</f>
        <v>396986.33100020303</v>
      </c>
    </row>
    <row r="909" spans="1:5" ht="15" customHeight="1" x14ac:dyDescent="0.25">
      <c r="A909" s="41" t="str">
        <f t="shared" ref="A909:B909" si="876">A622</f>
        <v>15.26</v>
      </c>
      <c r="B909" s="4" t="str">
        <f t="shared" si="876"/>
        <v>Salida Nacional / National exit</v>
      </c>
      <c r="C909" s="46">
        <f>(Input!C$18*Input!C$198)*C622</f>
        <v>97169.819877724658</v>
      </c>
      <c r="D909" s="46">
        <f>(Input!D$18*Input!D$198)*D622</f>
        <v>90428.468029148367</v>
      </c>
      <c r="E909" s="51">
        <f>(Input!E$18*Input!E$198)*E622</f>
        <v>77964.922856731035</v>
      </c>
    </row>
    <row r="910" spans="1:5" ht="15" customHeight="1" x14ac:dyDescent="0.25">
      <c r="A910" s="41" t="str">
        <f t="shared" ref="A910:B910" si="877">A623</f>
        <v>15.26AE.C.</v>
      </c>
      <c r="B910" s="4" t="str">
        <f t="shared" si="877"/>
        <v>Salida Nacional / National exit</v>
      </c>
      <c r="C910" s="46">
        <f>(Input!C$18*Input!C$198)*C623</f>
        <v>8.0432459845529873</v>
      </c>
      <c r="D910" s="46">
        <f>(Input!D$18*Input!D$198)*D623</f>
        <v>7.4851644002573536</v>
      </c>
      <c r="E910" s="51">
        <f>(Input!E$18*Input!E$198)*E623</f>
        <v>6.4533702543654501</v>
      </c>
    </row>
    <row r="911" spans="1:5" ht="15" customHeight="1" x14ac:dyDescent="0.25">
      <c r="A911" s="41" t="str">
        <f t="shared" ref="A911:B911" si="878">A624</f>
        <v>15.28-16</v>
      </c>
      <c r="B911" s="4" t="str">
        <f t="shared" si="878"/>
        <v>Salida Nacional / National exit</v>
      </c>
      <c r="C911" s="46">
        <f>(Input!C$18*Input!C$198)*C624</f>
        <v>109639.69282399242</v>
      </c>
      <c r="D911" s="46">
        <f>(Input!D$18*Input!D$198)*D624</f>
        <v>102237.14484823959</v>
      </c>
      <c r="E911" s="51">
        <f>(Input!E$18*Input!E$198)*E624</f>
        <v>88172.913436805742</v>
      </c>
    </row>
    <row r="912" spans="1:5" ht="15" customHeight="1" x14ac:dyDescent="0.25">
      <c r="A912" s="41" t="str">
        <f t="shared" ref="A912:B912" si="879">A625</f>
        <v>15.30</v>
      </c>
      <c r="B912" s="4" t="str">
        <f t="shared" si="879"/>
        <v>Salida Nacional / National exit</v>
      </c>
      <c r="C912" s="46">
        <f>(Input!C$18*Input!C$198)*C625</f>
        <v>35244.991570447142</v>
      </c>
      <c r="D912" s="46">
        <f>(Input!D$18*Input!D$198)*D625</f>
        <v>32931.14136057342</v>
      </c>
      <c r="E912" s="51">
        <f>(Input!E$18*Input!E$198)*E625</f>
        <v>28408.371804950279</v>
      </c>
    </row>
    <row r="913" spans="1:5" ht="15" customHeight="1" x14ac:dyDescent="0.25">
      <c r="A913" s="41" t="str">
        <f t="shared" ref="A913:B913" si="880">A626</f>
        <v>15.31</v>
      </c>
      <c r="B913" s="4" t="str">
        <f t="shared" si="880"/>
        <v>Salida Nacional / National exit</v>
      </c>
      <c r="C913" s="46">
        <f>(Input!C$18*Input!C$198)*C626</f>
        <v>2122405.8305087243</v>
      </c>
      <c r="D913" s="46">
        <f>(Input!D$18*Input!D$198)*D626</f>
        <v>1959557.3780911933</v>
      </c>
      <c r="E913" s="51">
        <f>(Input!E$18*Input!E$198)*E626</f>
        <v>1684031.2699905415</v>
      </c>
    </row>
    <row r="914" spans="1:5" ht="15" customHeight="1" x14ac:dyDescent="0.25">
      <c r="A914" s="41" t="str">
        <f t="shared" ref="A914:B914" si="881">A627</f>
        <v>15.31.1A</v>
      </c>
      <c r="B914" s="4" t="str">
        <f t="shared" si="881"/>
        <v>Salida Nacional / National exit</v>
      </c>
      <c r="C914" s="46">
        <f>(Input!C$18*Input!C$198)*C627</f>
        <v>1000055.4261137559</v>
      </c>
      <c r="D914" s="46">
        <f>(Input!D$18*Input!D$198)*D627</f>
        <v>921112.31941067253</v>
      </c>
      <c r="E914" s="51">
        <f>(Input!E$18*Input!E$198)*E627</f>
        <v>791308.43407069775</v>
      </c>
    </row>
    <row r="915" spans="1:5" ht="15" customHeight="1" x14ac:dyDescent="0.25">
      <c r="A915" s="41" t="str">
        <f t="shared" ref="A915:B915" si="882">A628</f>
        <v>15.31.3</v>
      </c>
      <c r="B915" s="4" t="str">
        <f t="shared" si="882"/>
        <v>Salida Nacional / National exit</v>
      </c>
      <c r="C915" s="46">
        <f>(Input!C$18*Input!C$198)*C628</f>
        <v>870064.9910645429</v>
      </c>
      <c r="D915" s="46">
        <f>(Input!D$18*Input!D$198)*D628</f>
        <v>815359.5884911787</v>
      </c>
      <c r="E915" s="51">
        <f>(Input!E$18*Input!E$198)*E628</f>
        <v>704020.3302097338</v>
      </c>
    </row>
    <row r="916" spans="1:5" ht="15" customHeight="1" x14ac:dyDescent="0.25">
      <c r="A916" s="41" t="str">
        <f t="shared" ref="A916:B916" si="883">A629</f>
        <v>15.31A.2</v>
      </c>
      <c r="B916" s="4" t="str">
        <f t="shared" si="883"/>
        <v>Salida Nacional / National exit</v>
      </c>
      <c r="C916" s="46">
        <f>(Input!C$18*Input!C$198)*C629</f>
        <v>944.98909120718827</v>
      </c>
      <c r="D916" s="46">
        <f>(Input!D$18*Input!D$198)*D629</f>
        <v>867.50707405867524</v>
      </c>
      <c r="E916" s="51">
        <f>(Input!E$18*Input!E$198)*E629</f>
        <v>745.35005335534413</v>
      </c>
    </row>
    <row r="917" spans="1:5" ht="15" customHeight="1" x14ac:dyDescent="0.25">
      <c r="A917" s="41" t="str">
        <f t="shared" ref="A917:B917" si="884">A630</f>
        <v>15.31A.4</v>
      </c>
      <c r="B917" s="4" t="str">
        <f t="shared" si="884"/>
        <v>Salida Nacional / National exit</v>
      </c>
      <c r="C917" s="46">
        <f>(Input!C$18*Input!C$198)*C630</f>
        <v>114423.25695936207</v>
      </c>
      <c r="D917" s="46">
        <f>(Input!D$18*Input!D$198)*D630</f>
        <v>107085.28502690914</v>
      </c>
      <c r="E917" s="51">
        <f>(Input!E$18*Input!E$198)*E630</f>
        <v>92438.56462303258</v>
      </c>
    </row>
    <row r="918" spans="1:5" ht="15" customHeight="1" x14ac:dyDescent="0.25">
      <c r="A918" s="41" t="str">
        <f t="shared" ref="A918:B918" si="885">A631</f>
        <v>15.34</v>
      </c>
      <c r="B918" s="4" t="str">
        <f t="shared" si="885"/>
        <v>Salida Nacional / National exit</v>
      </c>
      <c r="C918" s="46">
        <f>(Input!C$18*Input!C$198)*C631</f>
        <v>5783558.3602702115</v>
      </c>
      <c r="D918" s="46">
        <f>(Input!D$18*Input!D$198)*D631</f>
        <v>4531989.6466072854</v>
      </c>
      <c r="E918" s="51">
        <f>(Input!E$18*Input!E$198)*E631</f>
        <v>3198597.1760829412</v>
      </c>
    </row>
    <row r="919" spans="1:5" ht="15" customHeight="1" x14ac:dyDescent="0.25">
      <c r="A919" s="41" t="str">
        <f t="shared" ref="A919:B919" si="886">A632</f>
        <v>15E.C.</v>
      </c>
      <c r="B919" s="4" t="str">
        <f t="shared" si="886"/>
        <v>Salida Nacional / National exit</v>
      </c>
      <c r="C919" s="46">
        <f>(Input!C$18*Input!C$198)*C632</f>
        <v>23.367634198813491</v>
      </c>
      <c r="D919" s="46">
        <f>(Input!D$18*Input!D$198)*D632</f>
        <v>21.362713512576168</v>
      </c>
      <c r="E919" s="51">
        <f>(Input!E$18*Input!E$198)*E632</f>
        <v>18.408443170873497</v>
      </c>
    </row>
    <row r="920" spans="1:5" ht="15" customHeight="1" x14ac:dyDescent="0.25">
      <c r="A920" s="41" t="str">
        <f t="shared" ref="A920:B920" si="887">A633</f>
        <v>16A</v>
      </c>
      <c r="B920" s="4" t="str">
        <f t="shared" si="887"/>
        <v>Salida Nacional / National exit</v>
      </c>
      <c r="C920" s="46">
        <f>(Input!C$18*Input!C$198)*C633</f>
        <v>28049.688836913494</v>
      </c>
      <c r="D920" s="46">
        <f>(Input!D$18*Input!D$198)*D633</f>
        <v>25639.488455436298</v>
      </c>
      <c r="E920" s="51">
        <f>(Input!E$18*Input!E$198)*E633</f>
        <v>22093.7691641768</v>
      </c>
    </row>
    <row r="921" spans="1:5" ht="15" customHeight="1" x14ac:dyDescent="0.25">
      <c r="A921" s="41" t="str">
        <f t="shared" ref="A921:B921" si="888">A634</f>
        <v>19</v>
      </c>
      <c r="B921" s="4" t="str">
        <f t="shared" si="888"/>
        <v>Salida Nacional / National exit</v>
      </c>
      <c r="C921" s="46">
        <f>(Input!C$18*Input!C$198)*C634</f>
        <v>361072.38613901916</v>
      </c>
      <c r="D921" s="46">
        <f>(Input!D$18*Input!D$198)*D634</f>
        <v>331688.95510689024</v>
      </c>
      <c r="E921" s="51">
        <f>(Input!E$18*Input!E$198)*E634</f>
        <v>286601.82410972007</v>
      </c>
    </row>
    <row r="922" spans="1:5" ht="15" customHeight="1" x14ac:dyDescent="0.25">
      <c r="A922" s="41" t="str">
        <f t="shared" ref="A922:B922" si="889">A635</f>
        <v>20</v>
      </c>
      <c r="B922" s="4" t="str">
        <f t="shared" si="889"/>
        <v>Salida Nacional / National exit</v>
      </c>
      <c r="C922" s="46">
        <f>(Input!C$18*Input!C$198)*C635</f>
        <v>2525746.4174301717</v>
      </c>
      <c r="D922" s="46">
        <f>(Input!D$18*Input!D$198)*D635</f>
        <v>2003661.1757195697</v>
      </c>
      <c r="E922" s="51">
        <f>(Input!E$18*Input!E$198)*E635</f>
        <v>1463495.8745539754</v>
      </c>
    </row>
    <row r="923" spans="1:5" ht="15" customHeight="1" x14ac:dyDescent="0.25">
      <c r="A923" s="41" t="str">
        <f t="shared" ref="A923:B923" si="890">A636</f>
        <v>20.00A</v>
      </c>
      <c r="B923" s="4" t="str">
        <f t="shared" si="890"/>
        <v>Salida Nacional / National exit</v>
      </c>
      <c r="C923" s="46">
        <f>(Input!C$18*Input!C$198)*C636</f>
        <v>1278.2598142163947</v>
      </c>
      <c r="D923" s="46">
        <f>(Input!D$18*Input!D$198)*D636</f>
        <v>981.47067104419671</v>
      </c>
      <c r="E923" s="51">
        <f>(Input!E$18*Input!E$198)*E636</f>
        <v>687.04301067703068</v>
      </c>
    </row>
    <row r="924" spans="1:5" ht="15" customHeight="1" x14ac:dyDescent="0.25">
      <c r="A924" s="41" t="str">
        <f t="shared" ref="A924:B924" si="891">A637</f>
        <v>21</v>
      </c>
      <c r="B924" s="4" t="str">
        <f t="shared" si="891"/>
        <v>Salida Nacional / National exit</v>
      </c>
      <c r="C924" s="46">
        <f>(Input!C$18*Input!C$198)*C637</f>
        <v>128342.79050781686</v>
      </c>
      <c r="D924" s="46">
        <f>(Input!D$18*Input!D$198)*D637</f>
        <v>116912.43637648568</v>
      </c>
      <c r="E924" s="51">
        <f>(Input!E$18*Input!E$198)*E637</f>
        <v>100781.18547348704</v>
      </c>
    </row>
    <row r="925" spans="1:5" ht="15" customHeight="1" x14ac:dyDescent="0.25">
      <c r="A925" s="41" t="str">
        <f t="shared" ref="A925:B925" si="892">A638</f>
        <v>22</v>
      </c>
      <c r="B925" s="4" t="str">
        <f t="shared" si="892"/>
        <v>Salida Nacional / National exit</v>
      </c>
      <c r="C925" s="46">
        <f>(Input!C$18*Input!C$198)*C638</f>
        <v>188663.93687234636</v>
      </c>
      <c r="D925" s="46">
        <f>(Input!D$18*Input!D$198)*D638</f>
        <v>174618.83522242683</v>
      </c>
      <c r="E925" s="51">
        <f>(Input!E$18*Input!E$198)*E638</f>
        <v>151255.53257607296</v>
      </c>
    </row>
    <row r="926" spans="1:5" ht="15" customHeight="1" x14ac:dyDescent="0.25">
      <c r="A926" s="41" t="str">
        <f t="shared" ref="A926:B926" si="893">A639</f>
        <v>23</v>
      </c>
      <c r="B926" s="4" t="str">
        <f t="shared" si="893"/>
        <v>Salida Nacional / National exit</v>
      </c>
      <c r="C926" s="46">
        <f>(Input!C$18*Input!C$198)*C639</f>
        <v>1782164.9170117995</v>
      </c>
      <c r="D926" s="46">
        <f>(Input!D$18*Input!D$198)*D639</f>
        <v>1622280.4085586232</v>
      </c>
      <c r="E926" s="51">
        <f>(Input!E$18*Input!E$198)*E639</f>
        <v>1399133.5233162853</v>
      </c>
    </row>
    <row r="927" spans="1:5" ht="15" customHeight="1" x14ac:dyDescent="0.25">
      <c r="A927" s="41" t="str">
        <f t="shared" ref="A927:B927" si="894">A640</f>
        <v>23A</v>
      </c>
      <c r="B927" s="4" t="str">
        <f t="shared" si="894"/>
        <v>Salida Nacional / National exit</v>
      </c>
      <c r="C927" s="46">
        <f>(Input!C$18*Input!C$198)*C640</f>
        <v>99137.985419964956</v>
      </c>
      <c r="D927" s="46">
        <f>(Input!D$18*Input!D$198)*D640</f>
        <v>91691.570459422233</v>
      </c>
      <c r="E927" s="51">
        <f>(Input!E$18*Input!E$198)*E640</f>
        <v>79444.565205962426</v>
      </c>
    </row>
    <row r="928" spans="1:5" ht="15" customHeight="1" x14ac:dyDescent="0.25">
      <c r="A928" s="41" t="str">
        <f t="shared" ref="A928:B928" si="895">A641</f>
        <v>24</v>
      </c>
      <c r="B928" s="4" t="str">
        <f t="shared" si="895"/>
        <v>Salida Nacional / National exit</v>
      </c>
      <c r="C928" s="46">
        <f>(Input!C$18*Input!C$198)*C641</f>
        <v>10001.766030418223</v>
      </c>
      <c r="D928" s="46">
        <f>(Input!D$18*Input!D$198)*D641</f>
        <v>9097.4834248012667</v>
      </c>
      <c r="E928" s="51">
        <f>(Input!E$18*Input!E$198)*E641</f>
        <v>7852.1037201885911</v>
      </c>
    </row>
    <row r="929" spans="1:5" ht="15" customHeight="1" x14ac:dyDescent="0.25">
      <c r="A929" s="41" t="str">
        <f t="shared" ref="A929:B929" si="896">A642</f>
        <v>24A</v>
      </c>
      <c r="B929" s="4" t="str">
        <f t="shared" si="896"/>
        <v>Salida Nacional / National exit</v>
      </c>
      <c r="C929" s="46">
        <f>(Input!C$18*Input!C$198)*C642</f>
        <v>146332.76453677882</v>
      </c>
      <c r="D929" s="46">
        <f>(Input!D$18*Input!D$198)*D642</f>
        <v>133524.7625985053</v>
      </c>
      <c r="E929" s="51">
        <f>(Input!E$18*Input!E$198)*E642</f>
        <v>115344.48120433565</v>
      </c>
    </row>
    <row r="930" spans="1:5" ht="15" customHeight="1" x14ac:dyDescent="0.25">
      <c r="A930" s="41" t="str">
        <f t="shared" ref="A930:B930" si="897">A643</f>
        <v>24E.C.</v>
      </c>
      <c r="B930" s="4" t="str">
        <f t="shared" si="897"/>
        <v>Salida Nacional / National exit</v>
      </c>
      <c r="C930" s="46">
        <f>(Input!C$18*Input!C$198)*C643</f>
        <v>525.20716029644791</v>
      </c>
      <c r="D930" s="46">
        <f>(Input!D$18*Input!D$198)*D643</f>
        <v>477.72195807005755</v>
      </c>
      <c r="E930" s="51">
        <f>(Input!E$18*Input!E$198)*E643</f>
        <v>412.32527677116479</v>
      </c>
    </row>
    <row r="931" spans="1:5" ht="15" customHeight="1" x14ac:dyDescent="0.25">
      <c r="A931" s="41" t="str">
        <f t="shared" ref="A931:B931" si="898">A644</f>
        <v>25A</v>
      </c>
      <c r="B931" s="4" t="str">
        <f t="shared" si="898"/>
        <v>Salida Nacional / National exit</v>
      </c>
      <c r="C931" s="46">
        <f>(Input!C$18*Input!C$198)*C644</f>
        <v>34406.575122929331</v>
      </c>
      <c r="D931" s="46">
        <f>(Input!D$18*Input!D$198)*D644</f>
        <v>31267.35246249969</v>
      </c>
      <c r="E931" s="51">
        <f>(Input!E$18*Input!E$198)*E644</f>
        <v>26988.251656778029</v>
      </c>
    </row>
    <row r="932" spans="1:5" ht="15" customHeight="1" x14ac:dyDescent="0.25">
      <c r="A932" s="41" t="str">
        <f t="shared" ref="A932:B932" si="899">A645</f>
        <v>25X</v>
      </c>
      <c r="B932" s="4" t="str">
        <f t="shared" si="899"/>
        <v>Salida Nacional / National exit</v>
      </c>
      <c r="C932" s="46">
        <f>(Input!C$18*Input!C$198)*C645</f>
        <v>224479.04048215036</v>
      </c>
      <c r="D932" s="46">
        <f>(Input!D$18*Input!D$198)*D645</f>
        <v>206782.92864816354</v>
      </c>
      <c r="E932" s="51">
        <f>(Input!E$18*Input!E$198)*E645</f>
        <v>178746.78970568284</v>
      </c>
    </row>
    <row r="933" spans="1:5" ht="15" customHeight="1" x14ac:dyDescent="0.25">
      <c r="A933" s="41" t="str">
        <f t="shared" ref="A933:B933" si="900">A646</f>
        <v>26A</v>
      </c>
      <c r="B933" s="4" t="str">
        <f t="shared" si="900"/>
        <v>Salida Nacional / National exit</v>
      </c>
      <c r="C933" s="46">
        <f>(Input!C$18*Input!C$198)*C646</f>
        <v>159093.07449662808</v>
      </c>
      <c r="D933" s="46">
        <f>(Input!D$18*Input!D$198)*D646</f>
        <v>146254.97120004514</v>
      </c>
      <c r="E933" s="51">
        <f>(Input!E$18*Input!E$198)*E646</f>
        <v>126619.39388698604</v>
      </c>
    </row>
    <row r="934" spans="1:5" ht="15" customHeight="1" x14ac:dyDescent="0.25">
      <c r="A934" s="41" t="str">
        <f t="shared" ref="A934:B934" si="901">A647</f>
        <v>27X</v>
      </c>
      <c r="B934" s="4" t="str">
        <f t="shared" si="901"/>
        <v>Salida Nacional / National exit</v>
      </c>
      <c r="C934" s="46">
        <f>(Input!C$18*Input!C$198)*C647</f>
        <v>150542.2139193858</v>
      </c>
      <c r="D934" s="46">
        <f>(Input!D$18*Input!D$198)*D647</f>
        <v>138381.0103986387</v>
      </c>
      <c r="E934" s="51">
        <f>(Input!E$18*Input!E$198)*E647</f>
        <v>119826.8571005144</v>
      </c>
    </row>
    <row r="935" spans="1:5" ht="15" customHeight="1" x14ac:dyDescent="0.25">
      <c r="A935" s="41" t="str">
        <f t="shared" ref="A935:B935" si="902">A648</f>
        <v>28</v>
      </c>
      <c r="B935" s="4" t="str">
        <f t="shared" si="902"/>
        <v>Salida Nacional / National exit</v>
      </c>
      <c r="C935" s="46">
        <f>(Input!C$18*Input!C$198)*C648</f>
        <v>138065.0360211427</v>
      </c>
      <c r="D935" s="46">
        <f>(Input!D$18*Input!D$198)*D648</f>
        <v>126422.40389414204</v>
      </c>
      <c r="E935" s="51">
        <f>(Input!E$18*Input!E$198)*E648</f>
        <v>109381.11096455819</v>
      </c>
    </row>
    <row r="936" spans="1:5" ht="15" customHeight="1" x14ac:dyDescent="0.25">
      <c r="A936" s="41" t="str">
        <f t="shared" ref="A936:B936" si="903">A649</f>
        <v>28A</v>
      </c>
      <c r="B936" s="4" t="str">
        <f t="shared" si="903"/>
        <v>Salida Nacional / National exit</v>
      </c>
      <c r="C936" s="46">
        <f>(Input!C$18*Input!C$198)*C649</f>
        <v>3841046.0798597499</v>
      </c>
      <c r="D936" s="46">
        <f>(Input!D$18*Input!D$198)*D649</f>
        <v>3063664.6891593151</v>
      </c>
      <c r="E936" s="51">
        <f>(Input!E$18*Input!E$198)*E649</f>
        <v>2282422.9228697885</v>
      </c>
    </row>
    <row r="937" spans="1:5" ht="15" customHeight="1" x14ac:dyDescent="0.25">
      <c r="A937" s="41" t="str">
        <f t="shared" ref="A937:B937" si="904">A650</f>
        <v>29</v>
      </c>
      <c r="B937" s="4" t="str">
        <f t="shared" si="904"/>
        <v>Salida Nacional / National exit</v>
      </c>
      <c r="C937" s="46">
        <f>(Input!C$18*Input!C$198)*C650</f>
        <v>78045.987103141859</v>
      </c>
      <c r="D937" s="46">
        <f>(Input!D$18*Input!D$198)*D650</f>
        <v>70585.002244722971</v>
      </c>
      <c r="E937" s="51">
        <f>(Input!E$18*Input!E$198)*E650</f>
        <v>60899.345766184822</v>
      </c>
    </row>
    <row r="938" spans="1:5" ht="15" customHeight="1" x14ac:dyDescent="0.25">
      <c r="A938" s="41" t="str">
        <f t="shared" ref="A938:B938" si="905">A651</f>
        <v>30</v>
      </c>
      <c r="B938" s="4" t="str">
        <f t="shared" si="905"/>
        <v>Salida Nacional / National exit</v>
      </c>
      <c r="C938" s="46">
        <f>(Input!C$18*Input!C$198)*C651</f>
        <v>112723.52674742322</v>
      </c>
      <c r="D938" s="46">
        <f>(Input!D$18*Input!D$198)*D651</f>
        <v>103008.77713946758</v>
      </c>
      <c r="E938" s="51">
        <f>(Input!E$18*Input!E$198)*E651</f>
        <v>89101.206280934784</v>
      </c>
    </row>
    <row r="939" spans="1:5" ht="15" customHeight="1" x14ac:dyDescent="0.25">
      <c r="A939" s="41" t="str">
        <f t="shared" ref="A939:B939" si="906">A652</f>
        <v>32</v>
      </c>
      <c r="B939" s="4" t="str">
        <f t="shared" si="906"/>
        <v>Salida Nacional / National exit</v>
      </c>
      <c r="C939" s="46">
        <f>(Input!C$18*Input!C$198)*C652</f>
        <v>705942.26772422704</v>
      </c>
      <c r="D939" s="46">
        <f>(Input!D$18*Input!D$198)*D652</f>
        <v>638486.58950583846</v>
      </c>
      <c r="E939" s="51">
        <f>(Input!E$18*Input!E$198)*E652</f>
        <v>551040.27039853937</v>
      </c>
    </row>
    <row r="940" spans="1:5" ht="15" customHeight="1" x14ac:dyDescent="0.25">
      <c r="A940" s="41" t="str">
        <f t="shared" ref="A940:B940" si="907">A653</f>
        <v>33</v>
      </c>
      <c r="B940" s="4" t="str">
        <f t="shared" si="907"/>
        <v>Salida Nacional / National exit</v>
      </c>
      <c r="C940" s="46">
        <f>(Input!C$18*Input!C$198)*C653</f>
        <v>954642.08155302459</v>
      </c>
      <c r="D940" s="46">
        <f>(Input!D$18*Input!D$198)*D653</f>
        <v>741782.46624738502</v>
      </c>
      <c r="E940" s="51">
        <f>(Input!E$18*Input!E$198)*E653</f>
        <v>535735.90596824058</v>
      </c>
    </row>
    <row r="941" spans="1:5" ht="15" customHeight="1" x14ac:dyDescent="0.25">
      <c r="A941" s="41" t="str">
        <f t="shared" ref="A941:B941" si="908">A654</f>
        <v>33X</v>
      </c>
      <c r="B941" s="4" t="str">
        <f t="shared" si="908"/>
        <v>Salida Nacional / National exit</v>
      </c>
      <c r="C941" s="46">
        <f>(Input!C$18*Input!C$198)*C654</f>
        <v>21576.291612507841</v>
      </c>
      <c r="D941" s="46">
        <f>(Input!D$18*Input!D$198)*D654</f>
        <v>19438.901928642816</v>
      </c>
      <c r="E941" s="51">
        <f>(Input!E$18*Input!E$198)*E654</f>
        <v>16763.394746799033</v>
      </c>
    </row>
    <row r="942" spans="1:5" ht="15" customHeight="1" x14ac:dyDescent="0.25">
      <c r="A942" s="41" t="str">
        <f t="shared" ref="A942:B942" si="909">A655</f>
        <v>34</v>
      </c>
      <c r="B942" s="4" t="str">
        <f t="shared" si="909"/>
        <v>Salida Nacional / National exit</v>
      </c>
      <c r="C942" s="46">
        <f>(Input!C$18*Input!C$198)*C655</f>
        <v>106331.91290882615</v>
      </c>
      <c r="D942" s="46">
        <f>(Input!D$18*Input!D$198)*D655</f>
        <v>96561.16967216201</v>
      </c>
      <c r="E942" s="51">
        <f>(Input!E$18*Input!E$198)*E655</f>
        <v>83428.133618618594</v>
      </c>
    </row>
    <row r="943" spans="1:5" ht="15" customHeight="1" x14ac:dyDescent="0.25">
      <c r="A943" s="41" t="str">
        <f t="shared" ref="A943:B943" si="910">A656</f>
        <v>35</v>
      </c>
      <c r="B943" s="4" t="str">
        <f t="shared" si="910"/>
        <v>Salida Nacional / National exit</v>
      </c>
      <c r="C943" s="46">
        <f>(Input!C$18*Input!C$198)*C656</f>
        <v>56398.086648317214</v>
      </c>
      <c r="D943" s="46">
        <f>(Input!D$18*Input!D$198)*D656</f>
        <v>50683.514921293638</v>
      </c>
      <c r="E943" s="51">
        <f>(Input!E$18*Input!E$198)*E656</f>
        <v>43682.704883425409</v>
      </c>
    </row>
    <row r="944" spans="1:5" ht="15" customHeight="1" x14ac:dyDescent="0.25">
      <c r="A944" s="41" t="str">
        <f t="shared" ref="A944:B944" si="911">A657</f>
        <v>35X</v>
      </c>
      <c r="B944" s="4" t="str">
        <f t="shared" si="911"/>
        <v>Salida Nacional / National exit</v>
      </c>
      <c r="C944" s="46">
        <f>(Input!C$18*Input!C$198)*C657</f>
        <v>0</v>
      </c>
      <c r="D944" s="46">
        <f>(Input!D$18*Input!D$198)*D657</f>
        <v>0</v>
      </c>
      <c r="E944" s="51">
        <f>(Input!E$18*Input!E$198)*E657</f>
        <v>0</v>
      </c>
    </row>
    <row r="945" spans="1:5" ht="15" customHeight="1" x14ac:dyDescent="0.25">
      <c r="A945" s="41" t="str">
        <f t="shared" ref="A945:B945" si="912">A658</f>
        <v>36</v>
      </c>
      <c r="B945" s="4" t="str">
        <f t="shared" si="912"/>
        <v>Salida Nacional / National exit</v>
      </c>
      <c r="C945" s="46">
        <f>(Input!C$18*Input!C$198)*C658</f>
        <v>351816.13546965277</v>
      </c>
      <c r="D945" s="46">
        <f>(Input!D$18*Input!D$198)*D658</f>
        <v>322267.648909988</v>
      </c>
      <c r="E945" s="51">
        <f>(Input!E$18*Input!E$198)*E658</f>
        <v>278983.88431585347</v>
      </c>
    </row>
    <row r="946" spans="1:5" ht="15" customHeight="1" x14ac:dyDescent="0.25">
      <c r="A946" s="41" t="str">
        <f t="shared" ref="A946:B946" si="913">A659</f>
        <v>38</v>
      </c>
      <c r="B946" s="4" t="str">
        <f t="shared" si="913"/>
        <v>Salida Nacional / National exit</v>
      </c>
      <c r="C946" s="46">
        <f>(Input!C$18*Input!C$198)*C659</f>
        <v>1516709.0089482863</v>
      </c>
      <c r="D946" s="46">
        <f>(Input!D$18*Input!D$198)*D659</f>
        <v>1379916.1438361087</v>
      </c>
      <c r="E946" s="51">
        <f>(Input!E$18*Input!E$198)*E659</f>
        <v>1192586.914343572</v>
      </c>
    </row>
    <row r="947" spans="1:5" ht="15" customHeight="1" x14ac:dyDescent="0.25">
      <c r="A947" s="41" t="str">
        <f t="shared" ref="A947:B947" si="914">A660</f>
        <v>38X.02</v>
      </c>
      <c r="B947" s="4" t="str">
        <f t="shared" si="914"/>
        <v>Salida Nacional / National exit</v>
      </c>
      <c r="C947" s="46">
        <f>(Input!C$18*Input!C$198)*C660</f>
        <v>30436.576556521744</v>
      </c>
      <c r="D947" s="46">
        <f>(Input!D$18*Input!D$198)*D660</f>
        <v>27403.399912035693</v>
      </c>
      <c r="E947" s="51">
        <f>(Input!E$18*Input!E$198)*E660</f>
        <v>23622.627643924443</v>
      </c>
    </row>
    <row r="948" spans="1:5" ht="15" customHeight="1" x14ac:dyDescent="0.25">
      <c r="A948" s="41" t="str">
        <f t="shared" ref="A948:B948" si="915">A661</f>
        <v>39.01</v>
      </c>
      <c r="B948" s="4" t="str">
        <f t="shared" si="915"/>
        <v>Salida Nacional / National exit</v>
      </c>
      <c r="C948" s="46">
        <f>(Input!C$18*Input!C$198)*C661</f>
        <v>120515.53960529926</v>
      </c>
      <c r="D948" s="46">
        <f>(Input!D$18*Input!D$198)*D661</f>
        <v>110188.5885750407</v>
      </c>
      <c r="E948" s="51">
        <f>(Input!E$18*Input!E$198)*E661</f>
        <v>95342.65557208551</v>
      </c>
    </row>
    <row r="949" spans="1:5" ht="15" customHeight="1" x14ac:dyDescent="0.25">
      <c r="A949" s="41" t="str">
        <f t="shared" ref="A949:B949" si="916">A662</f>
        <v>4</v>
      </c>
      <c r="B949" s="4" t="str">
        <f t="shared" si="916"/>
        <v>Salida Nacional / National exit</v>
      </c>
      <c r="C949" s="46">
        <f>(Input!C$18*Input!C$198)*C662</f>
        <v>4887412.2685801871</v>
      </c>
      <c r="D949" s="46">
        <f>(Input!D$18*Input!D$198)*D662</f>
        <v>4519658.5998970717</v>
      </c>
      <c r="E949" s="51">
        <f>(Input!E$18*Input!E$198)*E662</f>
        <v>3902946.3064322057</v>
      </c>
    </row>
    <row r="950" spans="1:5" ht="15" customHeight="1" x14ac:dyDescent="0.25">
      <c r="A950" s="41" t="str">
        <f t="shared" ref="A950:B950" si="917">A663</f>
        <v>40</v>
      </c>
      <c r="B950" s="4" t="str">
        <f t="shared" si="917"/>
        <v>Salida Nacional / National exit</v>
      </c>
      <c r="C950" s="46">
        <f>(Input!C$18*Input!C$198)*C663</f>
        <v>107809.45769500027</v>
      </c>
      <c r="D950" s="46">
        <f>(Input!D$18*Input!D$198)*D663</f>
        <v>98285.409131286753</v>
      </c>
      <c r="E950" s="51">
        <f>(Input!E$18*Input!E$198)*E663</f>
        <v>84996.147672518724</v>
      </c>
    </row>
    <row r="951" spans="1:5" ht="15" customHeight="1" x14ac:dyDescent="0.25">
      <c r="A951" s="41" t="str">
        <f t="shared" ref="A951:B951" si="918">A664</f>
        <v>41.01</v>
      </c>
      <c r="B951" s="4" t="str">
        <f t="shared" si="918"/>
        <v>Salida Nacional / National exit</v>
      </c>
      <c r="C951" s="46">
        <f>(Input!C$18*Input!C$198)*C664</f>
        <v>440830.85336777364</v>
      </c>
      <c r="D951" s="46">
        <f>(Input!D$18*Input!D$198)*D664</f>
        <v>401836.67058153066</v>
      </c>
      <c r="E951" s="51">
        <f>(Input!E$18*Input!E$198)*E664</f>
        <v>347473.90935552877</v>
      </c>
    </row>
    <row r="952" spans="1:5" ht="15" customHeight="1" x14ac:dyDescent="0.25">
      <c r="A952" s="41" t="str">
        <f t="shared" ref="A952:B952" si="919">A665</f>
        <v>41.02</v>
      </c>
      <c r="B952" s="4" t="str">
        <f t="shared" si="919"/>
        <v>Salida Nacional / National exit</v>
      </c>
      <c r="C952" s="46">
        <f>(Input!C$18*Input!C$198)*C665</f>
        <v>296797.33415781235</v>
      </c>
      <c r="D952" s="46">
        <f>(Input!D$18*Input!D$198)*D665</f>
        <v>270581.67241882667</v>
      </c>
      <c r="E952" s="51">
        <f>(Input!E$18*Input!E$198)*E665</f>
        <v>233960.93150539126</v>
      </c>
    </row>
    <row r="953" spans="1:5" ht="15" customHeight="1" x14ac:dyDescent="0.25">
      <c r="A953" s="41" t="str">
        <f t="shared" ref="A953:B953" si="920">A666</f>
        <v>41.03</v>
      </c>
      <c r="B953" s="4" t="str">
        <f t="shared" si="920"/>
        <v>Salida Nacional / National exit</v>
      </c>
      <c r="C953" s="46">
        <f>(Input!C$18*Input!C$198)*C666</f>
        <v>155225.72546382062</v>
      </c>
      <c r="D953" s="46">
        <f>(Input!D$18*Input!D$198)*D666</f>
        <v>143333.03409979143</v>
      </c>
      <c r="E953" s="51">
        <f>(Input!E$18*Input!E$198)*E666</f>
        <v>124305.85021092497</v>
      </c>
    </row>
    <row r="954" spans="1:5" ht="15" customHeight="1" x14ac:dyDescent="0.25">
      <c r="A954" s="41" t="str">
        <f t="shared" ref="A954:B954" si="921">A667</f>
        <v>41.03X01</v>
      </c>
      <c r="B954" s="4" t="str">
        <f t="shared" si="921"/>
        <v>Salida Nacional / National exit</v>
      </c>
      <c r="C954" s="46">
        <f>(Input!C$18*Input!C$198)*C667</f>
        <v>8923.5047567511338</v>
      </c>
      <c r="D954" s="46">
        <f>(Input!D$18*Input!D$198)*D667</f>
        <v>8244.4757813854303</v>
      </c>
      <c r="E954" s="51">
        <f>(Input!E$18*Input!E$198)*E667</f>
        <v>7150.8058923765711</v>
      </c>
    </row>
    <row r="955" spans="1:5" ht="15" customHeight="1" x14ac:dyDescent="0.25">
      <c r="A955" s="41" t="str">
        <f t="shared" ref="A955:B955" si="922">A668</f>
        <v>41.04</v>
      </c>
      <c r="B955" s="4" t="str">
        <f t="shared" si="922"/>
        <v>Salida Nacional / National exit</v>
      </c>
      <c r="C955" s="46">
        <f>(Input!C$18*Input!C$198)*C668</f>
        <v>25777.720335698192</v>
      </c>
      <c r="D955" s="46">
        <f>(Input!D$18*Input!D$198)*D668</f>
        <v>23804.256742974652</v>
      </c>
      <c r="E955" s="51">
        <f>(Input!E$18*Input!E$198)*E668</f>
        <v>20642.838995254835</v>
      </c>
    </row>
    <row r="956" spans="1:5" ht="15" customHeight="1" x14ac:dyDescent="0.25">
      <c r="A956" s="41" t="str">
        <f t="shared" ref="A956:B956" si="923">A669</f>
        <v>41.05</v>
      </c>
      <c r="B956" s="4" t="str">
        <f t="shared" si="923"/>
        <v>Salida Nacional / National exit</v>
      </c>
      <c r="C956" s="46">
        <f>(Input!C$18*Input!C$198)*C669</f>
        <v>101882.77394084643</v>
      </c>
      <c r="D956" s="46">
        <f>(Input!D$18*Input!D$198)*D669</f>
        <v>92381.214640776234</v>
      </c>
      <c r="E956" s="51">
        <f>(Input!E$18*Input!E$198)*E669</f>
        <v>79760.377860239736</v>
      </c>
    </row>
    <row r="957" spans="1:5" ht="15" customHeight="1" x14ac:dyDescent="0.25">
      <c r="A957" s="41" t="str">
        <f t="shared" ref="A957:B957" si="924">A670</f>
        <v>41.06</v>
      </c>
      <c r="B957" s="4" t="str">
        <f t="shared" si="924"/>
        <v>Salida Nacional / National exit</v>
      </c>
      <c r="C957" s="46">
        <f>(Input!C$18*Input!C$198)*C670</f>
        <v>312994.33183423971</v>
      </c>
      <c r="D957" s="46">
        <f>(Input!D$18*Input!D$198)*D670</f>
        <v>286487.79594991566</v>
      </c>
      <c r="E957" s="51">
        <f>(Input!E$18*Input!E$198)*E670</f>
        <v>247892.67436592339</v>
      </c>
    </row>
    <row r="958" spans="1:5" ht="15" customHeight="1" x14ac:dyDescent="0.25">
      <c r="A958" s="41" t="str">
        <f t="shared" ref="A958:B958" si="925">A671</f>
        <v>41.07X</v>
      </c>
      <c r="B958" s="4" t="str">
        <f t="shared" si="925"/>
        <v>Salida Nacional / National exit</v>
      </c>
      <c r="C958" s="46">
        <f>(Input!C$18*Input!C$198)*C671</f>
        <v>799220.80540438183</v>
      </c>
      <c r="D958" s="46">
        <f>(Input!D$18*Input!D$198)*D671</f>
        <v>734453.23793849652</v>
      </c>
      <c r="E958" s="51">
        <f>(Input!E$18*Input!E$198)*E671</f>
        <v>635135.91106603981</v>
      </c>
    </row>
    <row r="959" spans="1:5" ht="15" customHeight="1" x14ac:dyDescent="0.25">
      <c r="A959" s="41" t="str">
        <f t="shared" ref="A959:B959" si="926">A672</f>
        <v>41.08</v>
      </c>
      <c r="B959" s="4" t="str">
        <f t="shared" si="926"/>
        <v>Salida Nacional / National exit</v>
      </c>
      <c r="C959" s="46">
        <f>(Input!C$18*Input!C$198)*C672</f>
        <v>688078.06478799973</v>
      </c>
      <c r="D959" s="46">
        <f>(Input!D$18*Input!D$198)*D672</f>
        <v>627612.18101702456</v>
      </c>
      <c r="E959" s="51">
        <f>(Input!E$18*Input!E$198)*E672</f>
        <v>542548.26279316435</v>
      </c>
    </row>
    <row r="960" spans="1:5" ht="15" customHeight="1" x14ac:dyDescent="0.25">
      <c r="A960" s="41" t="str">
        <f t="shared" ref="A960:B960" si="927">A673</f>
        <v>41.09</v>
      </c>
      <c r="B960" s="4" t="str">
        <f t="shared" si="927"/>
        <v>Salida Nacional / National exit</v>
      </c>
      <c r="C960" s="46">
        <f>(Input!C$18*Input!C$198)*C673</f>
        <v>527223.79512274044</v>
      </c>
      <c r="D960" s="46">
        <f>(Input!D$18*Input!D$198)*D673</f>
        <v>480968.83726941055</v>
      </c>
      <c r="E960" s="51">
        <f>(Input!E$18*Input!E$198)*E673</f>
        <v>415750.60177215608</v>
      </c>
    </row>
    <row r="961" spans="1:5" ht="15" customHeight="1" x14ac:dyDescent="0.25">
      <c r="A961" s="41" t="str">
        <f t="shared" ref="A961:B961" si="928">A674</f>
        <v>41.10</v>
      </c>
      <c r="B961" s="4" t="str">
        <f t="shared" si="928"/>
        <v>Salida Nacional / National exit</v>
      </c>
      <c r="C961" s="46">
        <f>(Input!C$18*Input!C$198)*C674</f>
        <v>427326.83458515455</v>
      </c>
      <c r="D961" s="46">
        <f>(Input!D$18*Input!D$198)*D674</f>
        <v>391056.60181901959</v>
      </c>
      <c r="E961" s="51">
        <f>(Input!E$18*Input!E$198)*E674</f>
        <v>338257.15793623537</v>
      </c>
    </row>
    <row r="962" spans="1:5" ht="15" customHeight="1" x14ac:dyDescent="0.25">
      <c r="A962" s="41" t="str">
        <f t="shared" ref="A962:B962" si="929">A675</f>
        <v>41-16</v>
      </c>
      <c r="B962" s="4" t="str">
        <f t="shared" si="929"/>
        <v>Salida Nacional / National exit</v>
      </c>
      <c r="C962" s="46">
        <f>(Input!C$18*Input!C$198)*C675</f>
        <v>124635.19216518634</v>
      </c>
      <c r="D962" s="46">
        <f>(Input!D$18*Input!D$198)*D675</f>
        <v>113637.96952591302</v>
      </c>
      <c r="E962" s="51">
        <f>(Input!E$18*Input!E$198)*E675</f>
        <v>98278.548255103015</v>
      </c>
    </row>
    <row r="963" spans="1:5" ht="15" customHeight="1" x14ac:dyDescent="0.25">
      <c r="A963" s="41" t="str">
        <f t="shared" ref="A963:B963" si="930">A676</f>
        <v>43.01</v>
      </c>
      <c r="B963" s="4" t="str">
        <f t="shared" si="930"/>
        <v>Salida Nacional / National exit</v>
      </c>
      <c r="C963" s="46">
        <f>(Input!C$18*Input!C$198)*C676</f>
        <v>469557.62208761647</v>
      </c>
      <c r="D963" s="46">
        <f>(Input!D$18*Input!D$198)*D676</f>
        <v>427801.54228211986</v>
      </c>
      <c r="E963" s="51">
        <f>(Input!E$18*Input!E$198)*E676</f>
        <v>369986.3458197001</v>
      </c>
    </row>
    <row r="964" spans="1:5" ht="15" customHeight="1" x14ac:dyDescent="0.25">
      <c r="A964" s="41" t="str">
        <f t="shared" ref="A964:B964" si="931">A677</f>
        <v>43X.00</v>
      </c>
      <c r="B964" s="4" t="str">
        <f t="shared" si="931"/>
        <v>Salida Nacional / National exit</v>
      </c>
      <c r="C964" s="46">
        <f>(Input!C$18*Input!C$198)*C677</f>
        <v>5019628.6872897558</v>
      </c>
      <c r="D964" s="46">
        <f>(Input!D$18*Input!D$198)*D677</f>
        <v>4123463.585969572</v>
      </c>
      <c r="E964" s="51">
        <f>(Input!E$18*Input!E$198)*E677</f>
        <v>3192901.2964948975</v>
      </c>
    </row>
    <row r="965" spans="1:5" ht="15" customHeight="1" x14ac:dyDescent="0.25">
      <c r="A965" s="41" t="str">
        <f t="shared" ref="A965:B965" si="932">A678</f>
        <v>45.01DXC</v>
      </c>
      <c r="B965" s="4" t="str">
        <f t="shared" si="932"/>
        <v>Salida Nacional / National exit</v>
      </c>
      <c r="C965" s="46">
        <f>(Input!C$18*Input!C$198)*C678</f>
        <v>633024.00345324504</v>
      </c>
      <c r="D965" s="46">
        <f>(Input!D$18*Input!D$198)*D678</f>
        <v>572505.81482615683</v>
      </c>
      <c r="E965" s="51">
        <f>(Input!E$18*Input!E$198)*E678</f>
        <v>494012.24998585443</v>
      </c>
    </row>
    <row r="966" spans="1:5" ht="15" customHeight="1" x14ac:dyDescent="0.25">
      <c r="A966" s="41" t="str">
        <f t="shared" ref="A966:B966" si="933">A679</f>
        <v>45.02</v>
      </c>
      <c r="B966" s="4" t="str">
        <f t="shared" si="933"/>
        <v>Salida Nacional / National exit</v>
      </c>
      <c r="C966" s="46">
        <f>(Input!C$18*Input!C$198)*C679</f>
        <v>346631.2058818037</v>
      </c>
      <c r="D966" s="46">
        <f>(Input!D$18*Input!D$198)*D679</f>
        <v>315681.93335788685</v>
      </c>
      <c r="E966" s="51">
        <f>(Input!E$18*Input!E$198)*E679</f>
        <v>273027.08632603002</v>
      </c>
    </row>
    <row r="967" spans="1:5" ht="15" customHeight="1" x14ac:dyDescent="0.25">
      <c r="A967" s="41" t="str">
        <f t="shared" ref="A967:B967" si="934">A680</f>
        <v>45.03</v>
      </c>
      <c r="B967" s="4" t="str">
        <f t="shared" si="934"/>
        <v>Salida Nacional / National exit</v>
      </c>
      <c r="C967" s="46">
        <f>(Input!C$18*Input!C$198)*C680</f>
        <v>190904.87062220968</v>
      </c>
      <c r="D967" s="46">
        <f>(Input!D$18*Input!D$198)*D680</f>
        <v>173852.24556523614</v>
      </c>
      <c r="E967" s="51">
        <f>(Input!E$18*Input!E$198)*E680</f>
        <v>150360.85043101024</v>
      </c>
    </row>
    <row r="968" spans="1:5" ht="15" customHeight="1" x14ac:dyDescent="0.25">
      <c r="A968" s="41" t="str">
        <f t="shared" ref="A968:B968" si="935">A681</f>
        <v>45.04</v>
      </c>
      <c r="B968" s="4" t="str">
        <f t="shared" si="935"/>
        <v>Salida Nacional / National exit</v>
      </c>
      <c r="C968" s="46">
        <f>(Input!C$18*Input!C$198)*C681</f>
        <v>3169135.5478334068</v>
      </c>
      <c r="D968" s="46">
        <f>(Input!D$18*Input!D$198)*D681</f>
        <v>2712784.3697697171</v>
      </c>
      <c r="E968" s="51">
        <f>(Input!E$18*Input!E$198)*E681</f>
        <v>2206744.6372382059</v>
      </c>
    </row>
    <row r="969" spans="1:5" ht="15" customHeight="1" x14ac:dyDescent="0.25">
      <c r="A969" s="41" t="str">
        <f t="shared" ref="A969:B969" si="936">A682</f>
        <v>45-16</v>
      </c>
      <c r="B969" s="4" t="str">
        <f t="shared" si="936"/>
        <v>Salida Nacional / National exit</v>
      </c>
      <c r="C969" s="46">
        <f>(Input!C$18*Input!C$198)*C682</f>
        <v>654149.65427524142</v>
      </c>
      <c r="D969" s="46">
        <f>(Input!D$18*Input!D$198)*D682</f>
        <v>595823.88825626974</v>
      </c>
      <c r="E969" s="51">
        <f>(Input!E$18*Input!E$198)*E682</f>
        <v>515314.94207955402</v>
      </c>
    </row>
    <row r="970" spans="1:5" ht="15" customHeight="1" x14ac:dyDescent="0.25">
      <c r="A970" s="41" t="str">
        <f t="shared" ref="A970:B970" si="937">A683</f>
        <v>5D.03</v>
      </c>
      <c r="B970" s="4" t="str">
        <f t="shared" si="937"/>
        <v>Salida Nacional / National exit</v>
      </c>
      <c r="C970" s="46">
        <f>(Input!C$18*Input!C$198)*C683</f>
        <v>745497.69307070982</v>
      </c>
      <c r="D970" s="46">
        <f>(Input!D$18*Input!D$198)*D683</f>
        <v>689275.37484168331</v>
      </c>
      <c r="E970" s="51">
        <f>(Input!E$18*Input!E$198)*E683</f>
        <v>595192.7284791033</v>
      </c>
    </row>
    <row r="971" spans="1:5" ht="15" customHeight="1" x14ac:dyDescent="0.25">
      <c r="A971" s="41" t="str">
        <f t="shared" ref="A971:B971" si="938">A684</f>
        <v>5D.03.04</v>
      </c>
      <c r="B971" s="4" t="str">
        <f t="shared" si="938"/>
        <v>Salida Nacional / National exit</v>
      </c>
      <c r="C971" s="46">
        <f>(Input!C$18*Input!C$198)*C684</f>
        <v>4415216.2258906849</v>
      </c>
      <c r="D971" s="46">
        <f>(Input!D$18*Input!D$198)*D684</f>
        <v>3691133.611915445</v>
      </c>
      <c r="E971" s="51">
        <f>(Input!E$18*Input!E$198)*E684</f>
        <v>2856708.6490005185</v>
      </c>
    </row>
    <row r="972" spans="1:5" ht="15" customHeight="1" x14ac:dyDescent="0.25">
      <c r="A972" s="41" t="str">
        <f t="shared" ref="A972:B972" si="939">A685</f>
        <v>6</v>
      </c>
      <c r="B972" s="4" t="str">
        <f t="shared" si="939"/>
        <v>Salida Nacional / National exit</v>
      </c>
      <c r="C972" s="46">
        <f>(Input!C$18*Input!C$198)*C685</f>
        <v>3979579.8898888617</v>
      </c>
      <c r="D972" s="46">
        <f>(Input!D$18*Input!D$198)*D685</f>
        <v>3704098.3140275446</v>
      </c>
      <c r="E972" s="51">
        <f>(Input!E$18*Input!E$198)*E685</f>
        <v>3202566.7784993695</v>
      </c>
    </row>
    <row r="973" spans="1:5" ht="15" customHeight="1" x14ac:dyDescent="0.25">
      <c r="A973" s="41" t="str">
        <f t="shared" ref="A973:B973" si="940">A686</f>
        <v>7A</v>
      </c>
      <c r="B973" s="4" t="str">
        <f t="shared" si="940"/>
        <v>Salida Nacional / National exit</v>
      </c>
      <c r="C973" s="46">
        <f>(Input!C$18*Input!C$198)*C686</f>
        <v>114375.21624246558</v>
      </c>
      <c r="D973" s="46">
        <f>(Input!D$18*Input!D$198)*D686</f>
        <v>105768.88584662926</v>
      </c>
      <c r="E973" s="51">
        <f>(Input!E$18*Input!E$198)*E686</f>
        <v>91375.0110441406</v>
      </c>
    </row>
    <row r="974" spans="1:5" ht="15" customHeight="1" x14ac:dyDescent="0.25">
      <c r="A974" s="41" t="str">
        <f t="shared" ref="A974:B974" si="941">A687</f>
        <v>7B</v>
      </c>
      <c r="B974" s="4" t="str">
        <f t="shared" si="941"/>
        <v>Salida Nacional / National exit</v>
      </c>
      <c r="C974" s="46">
        <f>(Input!C$18*Input!C$198)*C687</f>
        <v>75654.687489693053</v>
      </c>
      <c r="D974" s="46">
        <f>(Input!D$18*Input!D$198)*D687</f>
        <v>69958.040763381927</v>
      </c>
      <c r="E974" s="51">
        <f>(Input!E$18*Input!E$198)*E687</f>
        <v>60437.364135094904</v>
      </c>
    </row>
    <row r="975" spans="1:5" ht="15" customHeight="1" x14ac:dyDescent="0.25">
      <c r="A975" s="41" t="str">
        <f t="shared" ref="A975:B975" si="942">A688</f>
        <v>9E.C.</v>
      </c>
      <c r="B975" s="4" t="str">
        <f t="shared" si="942"/>
        <v>Salida Nacional / National exit</v>
      </c>
      <c r="C975" s="46">
        <f>(Input!C$18*Input!C$198)*C688</f>
        <v>481244.8724985377</v>
      </c>
      <c r="D975" s="46">
        <f>(Input!D$18*Input!D$198)*D688</f>
        <v>442997.44120549946</v>
      </c>
      <c r="E975" s="51">
        <f>(Input!E$18*Input!E$198)*E688</f>
        <v>382229.6474772701</v>
      </c>
    </row>
    <row r="976" spans="1:5" ht="15" customHeight="1" x14ac:dyDescent="0.25">
      <c r="A976" s="41" t="str">
        <f t="shared" ref="A976:B976" si="943">A689</f>
        <v>A1</v>
      </c>
      <c r="B976" s="4" t="str">
        <f t="shared" si="943"/>
        <v>Salida Nacional / National exit</v>
      </c>
      <c r="C976" s="46">
        <f>(Input!C$18*Input!C$198)*C689</f>
        <v>211049.57459064663</v>
      </c>
      <c r="D976" s="46">
        <f>(Input!D$18*Input!D$198)*D689</f>
        <v>193647.8794168442</v>
      </c>
      <c r="E976" s="51">
        <f>(Input!E$18*Input!E$198)*E689</f>
        <v>167483.38369737915</v>
      </c>
    </row>
    <row r="977" spans="1:5" ht="15" customHeight="1" x14ac:dyDescent="0.25">
      <c r="A977" s="41" t="str">
        <f t="shared" ref="A977:B977" si="944">A690</f>
        <v>A10</v>
      </c>
      <c r="B977" s="4" t="str">
        <f t="shared" si="944"/>
        <v>Salida Nacional / National exit</v>
      </c>
      <c r="C977" s="46">
        <f>(Input!C$18*Input!C$198)*C690</f>
        <v>1351601.4361041244</v>
      </c>
      <c r="D977" s="46">
        <f>(Input!D$18*Input!D$198)*D690</f>
        <v>1229391.4513752181</v>
      </c>
      <c r="E977" s="51">
        <f>(Input!E$18*Input!E$198)*E690</f>
        <v>1061093.7962033672</v>
      </c>
    </row>
    <row r="978" spans="1:5" ht="15" customHeight="1" x14ac:dyDescent="0.25">
      <c r="A978" s="41" t="str">
        <f t="shared" ref="A978:B978" si="945">A691</f>
        <v>A3</v>
      </c>
      <c r="B978" s="4" t="str">
        <f t="shared" si="945"/>
        <v>Salida Nacional / National exit</v>
      </c>
      <c r="C978" s="46">
        <f>(Input!C$18*Input!C$198)*C691</f>
        <v>1071801.409297087</v>
      </c>
      <c r="D978" s="46">
        <f>(Input!D$18*Input!D$198)*D691</f>
        <v>981135.75960054528</v>
      </c>
      <c r="E978" s="51">
        <f>(Input!E$18*Input!E$198)*E691</f>
        <v>847937.2668577343</v>
      </c>
    </row>
    <row r="979" spans="1:5" ht="15" customHeight="1" x14ac:dyDescent="0.25">
      <c r="A979" s="41" t="str">
        <f t="shared" ref="A979:B979" si="946">A692</f>
        <v>A36L</v>
      </c>
      <c r="B979" s="4" t="str">
        <f t="shared" si="946"/>
        <v>Salida Nacional / National exit</v>
      </c>
      <c r="C979" s="46">
        <f>(Input!C$18*Input!C$198)*C692</f>
        <v>8099183.801730427</v>
      </c>
      <c r="D979" s="46">
        <f>(Input!D$18*Input!D$198)*D692</f>
        <v>7490284.649432797</v>
      </c>
      <c r="E979" s="51">
        <f>(Input!E$18*Input!E$198)*E692</f>
        <v>6468121.6183776734</v>
      </c>
    </row>
    <row r="980" spans="1:5" ht="15" customHeight="1" x14ac:dyDescent="0.25">
      <c r="A980" s="41" t="str">
        <f t="shared" ref="A980:B980" si="947">A693</f>
        <v>A5A</v>
      </c>
      <c r="B980" s="4" t="str">
        <f t="shared" si="947"/>
        <v>Salida Nacional / National exit</v>
      </c>
      <c r="C980" s="46">
        <f>(Input!C$18*Input!C$198)*C693</f>
        <v>16991.257008242279</v>
      </c>
      <c r="D980" s="46">
        <f>(Input!D$18*Input!D$198)*D693</f>
        <v>15672.385860091745</v>
      </c>
      <c r="E980" s="51">
        <f>(Input!E$18*Input!E$198)*E693</f>
        <v>13572.042862212335</v>
      </c>
    </row>
    <row r="981" spans="1:5" ht="15" customHeight="1" x14ac:dyDescent="0.25">
      <c r="A981" s="41" t="str">
        <f t="shared" ref="A981:B981" si="948">A694</f>
        <v>A6</v>
      </c>
      <c r="B981" s="4" t="str">
        <f t="shared" si="948"/>
        <v>Salida Nacional / National exit</v>
      </c>
      <c r="C981" s="46">
        <f>(Input!C$18*Input!C$198)*C694</f>
        <v>116050.5780920175</v>
      </c>
      <c r="D981" s="46">
        <f>(Input!D$18*Input!D$198)*D694</f>
        <v>106179.15790295458</v>
      </c>
      <c r="E981" s="51">
        <f>(Input!E$18*Input!E$198)*E694</f>
        <v>91750.767562326902</v>
      </c>
    </row>
    <row r="982" spans="1:5" ht="15" customHeight="1" x14ac:dyDescent="0.25">
      <c r="A982" s="41" t="str">
        <f t="shared" ref="A982:B982" si="949">A695</f>
        <v>A7</v>
      </c>
      <c r="B982" s="4" t="str">
        <f t="shared" si="949"/>
        <v>Salida Nacional / National exit</v>
      </c>
      <c r="C982" s="46">
        <f>(Input!C$18*Input!C$198)*C695</f>
        <v>9152.5770883712139</v>
      </c>
      <c r="D982" s="46">
        <f>(Input!D$18*Input!D$198)*D695</f>
        <v>8330.835012611853</v>
      </c>
      <c r="E982" s="51">
        <f>(Input!E$18*Input!E$198)*E695</f>
        <v>7191.533811255259</v>
      </c>
    </row>
    <row r="983" spans="1:5" ht="15" customHeight="1" x14ac:dyDescent="0.25">
      <c r="A983" s="41" t="str">
        <f t="shared" ref="A983:B983" si="950">A696</f>
        <v>A8</v>
      </c>
      <c r="B983" s="4" t="str">
        <f t="shared" si="950"/>
        <v>Salida Nacional / National exit</v>
      </c>
      <c r="C983" s="46">
        <f>(Input!C$18*Input!C$198)*C696</f>
        <v>5519.0284676169858</v>
      </c>
      <c r="D983" s="46">
        <f>(Input!D$18*Input!D$198)*D696</f>
        <v>5019.7387162218865</v>
      </c>
      <c r="E983" s="51">
        <f>(Input!E$18*Input!E$198)*E696</f>
        <v>4332.472629840594</v>
      </c>
    </row>
    <row r="984" spans="1:5" ht="15" customHeight="1" x14ac:dyDescent="0.25">
      <c r="A984" s="41" t="str">
        <f t="shared" ref="A984:B984" si="951">A697</f>
        <v>A9</v>
      </c>
      <c r="B984" s="4" t="str">
        <f t="shared" si="951"/>
        <v>Salida Nacional / National exit</v>
      </c>
      <c r="C984" s="46">
        <f>(Input!C$18*Input!C$198)*C697</f>
        <v>970069.23817338294</v>
      </c>
      <c r="D984" s="46">
        <f>(Input!D$18*Input!D$198)*D697</f>
        <v>902469.72779694828</v>
      </c>
      <c r="E984" s="51">
        <f>(Input!E$18*Input!E$198)*E697</f>
        <v>780803.8537368722</v>
      </c>
    </row>
    <row r="985" spans="1:5" ht="15" customHeight="1" x14ac:dyDescent="0.25">
      <c r="A985" s="41" t="str">
        <f t="shared" ref="A985:B985" si="952">A698</f>
        <v>A9A</v>
      </c>
      <c r="B985" s="4" t="str">
        <f t="shared" si="952"/>
        <v>Salida Nacional / National exit</v>
      </c>
      <c r="C985" s="46">
        <f>(Input!C$18*Input!C$198)*C698</f>
        <v>59617.817029913749</v>
      </c>
      <c r="D985" s="46">
        <f>(Input!D$18*Input!D$198)*D698</f>
        <v>54719.142556786261</v>
      </c>
      <c r="E985" s="51">
        <f>(Input!E$18*Input!E$198)*E698</f>
        <v>47326.150580460315</v>
      </c>
    </row>
    <row r="986" spans="1:5" ht="15" customHeight="1" x14ac:dyDescent="0.25">
      <c r="A986" s="41" t="str">
        <f t="shared" ref="A986:B986" si="953">A699</f>
        <v>A9B</v>
      </c>
      <c r="B986" s="4" t="str">
        <f t="shared" si="953"/>
        <v>Salida Nacional / National exit</v>
      </c>
      <c r="C986" s="46">
        <f>(Input!C$18*Input!C$198)*C699</f>
        <v>49399.474774503724</v>
      </c>
      <c r="D986" s="46">
        <f>(Input!D$18*Input!D$198)*D699</f>
        <v>45090.923471989372</v>
      </c>
      <c r="E986" s="51">
        <f>(Input!E$18*Input!E$198)*E699</f>
        <v>38951.098492062643</v>
      </c>
    </row>
    <row r="987" spans="1:5" ht="15" customHeight="1" x14ac:dyDescent="0.25">
      <c r="A987" s="41" t="str">
        <f t="shared" ref="A987:B987" si="954">A700</f>
        <v>B02</v>
      </c>
      <c r="B987" s="4" t="str">
        <f t="shared" si="954"/>
        <v>Salida Nacional / National exit</v>
      </c>
      <c r="C987" s="46">
        <f>(Input!C$18*Input!C$198)*C700</f>
        <v>283558.93061659136</v>
      </c>
      <c r="D987" s="46">
        <f>(Input!D$18*Input!D$198)*D700</f>
        <v>256911.07941874358</v>
      </c>
      <c r="E987" s="51">
        <f>(Input!E$18*Input!E$198)*E700</f>
        <v>221565.96322319319</v>
      </c>
    </row>
    <row r="988" spans="1:5" ht="15" customHeight="1" x14ac:dyDescent="0.25">
      <c r="A988" s="41" t="str">
        <f t="shared" ref="A988:B988" si="955">A701</f>
        <v>B04</v>
      </c>
      <c r="B988" s="4" t="str">
        <f t="shared" si="955"/>
        <v>Salida Nacional / National exit</v>
      </c>
      <c r="C988" s="46">
        <f>(Input!C$18*Input!C$198)*C701</f>
        <v>1188171.5802242085</v>
      </c>
      <c r="D988" s="46">
        <f>(Input!D$18*Input!D$198)*D701</f>
        <v>1079891.7857979706</v>
      </c>
      <c r="E988" s="51">
        <f>(Input!E$18*Input!E$198)*E701</f>
        <v>933290.44031458674</v>
      </c>
    </row>
    <row r="989" spans="1:5" ht="15" customHeight="1" x14ac:dyDescent="0.25">
      <c r="A989" s="41" t="str">
        <f t="shared" ref="A989:B989" si="956">A702</f>
        <v>B05</v>
      </c>
      <c r="B989" s="4" t="str">
        <f t="shared" si="956"/>
        <v>Salida Nacional / National exit</v>
      </c>
      <c r="C989" s="46">
        <f>(Input!C$18*Input!C$198)*C702</f>
        <v>370560.43280180823</v>
      </c>
      <c r="D989" s="46">
        <f>(Input!D$18*Input!D$198)*D702</f>
        <v>336819.74738036713</v>
      </c>
      <c r="E989" s="51">
        <f>(Input!E$18*Input!E$198)*E702</f>
        <v>291083.31544061768</v>
      </c>
    </row>
    <row r="990" spans="1:5" ht="15" customHeight="1" x14ac:dyDescent="0.25">
      <c r="A990" s="41" t="str">
        <f t="shared" ref="A990:B990" si="957">A703</f>
        <v>B07</v>
      </c>
      <c r="B990" s="4" t="str">
        <f t="shared" si="957"/>
        <v>Salida Nacional / National exit</v>
      </c>
      <c r="C990" s="46">
        <f>(Input!C$18*Input!C$198)*C703</f>
        <v>541965.20521753817</v>
      </c>
      <c r="D990" s="46">
        <f>(Input!D$18*Input!D$198)*D703</f>
        <v>489798.38768933224</v>
      </c>
      <c r="E990" s="51">
        <f>(Input!E$18*Input!E$198)*E703</f>
        <v>422605.53374617943</v>
      </c>
    </row>
    <row r="991" spans="1:5" ht="15" customHeight="1" x14ac:dyDescent="0.25">
      <c r="A991" s="41" t="str">
        <f t="shared" ref="A991:B991" si="958">A704</f>
        <v>B08</v>
      </c>
      <c r="B991" s="4" t="str">
        <f t="shared" si="958"/>
        <v>Salida Nacional / National exit</v>
      </c>
      <c r="C991" s="46">
        <f>(Input!C$18*Input!C$198)*C704</f>
        <v>61748.654909023557</v>
      </c>
      <c r="D991" s="46">
        <f>(Input!D$18*Input!D$198)*D704</f>
        <v>56605.992033728471</v>
      </c>
      <c r="E991" s="51">
        <f>(Input!E$18*Input!E$198)*E704</f>
        <v>49004.10404205462</v>
      </c>
    </row>
    <row r="992" spans="1:5" ht="15" customHeight="1" x14ac:dyDescent="0.25">
      <c r="A992" s="41" t="str">
        <f t="shared" ref="A992:B992" si="959">A705</f>
        <v>B10</v>
      </c>
      <c r="B992" s="4" t="str">
        <f t="shared" si="959"/>
        <v>Salida Nacional / National exit</v>
      </c>
      <c r="C992" s="46">
        <f>(Input!C$18*Input!C$198)*C705</f>
        <v>1218494.3842329693</v>
      </c>
      <c r="D992" s="46">
        <f>(Input!D$18*Input!D$198)*D705</f>
        <v>1106529.2106228147</v>
      </c>
      <c r="E992" s="51">
        <f>(Input!E$18*Input!E$198)*E705</f>
        <v>955226.79765957873</v>
      </c>
    </row>
    <row r="993" spans="1:5" ht="15" customHeight="1" x14ac:dyDescent="0.25">
      <c r="A993" s="41" t="str">
        <f t="shared" ref="A993:B993" si="960">A706</f>
        <v>B14</v>
      </c>
      <c r="B993" s="4" t="str">
        <f t="shared" si="960"/>
        <v>Salida Nacional / National exit</v>
      </c>
      <c r="C993" s="46">
        <f>(Input!C$18*Input!C$198)*C706</f>
        <v>727361.60109914991</v>
      </c>
      <c r="D993" s="46">
        <f>(Input!D$18*Input!D$198)*D706</f>
        <v>660532.15985829628</v>
      </c>
      <c r="E993" s="51">
        <f>(Input!E$18*Input!E$198)*E706</f>
        <v>570143.57014435437</v>
      </c>
    </row>
    <row r="994" spans="1:5" ht="15" customHeight="1" x14ac:dyDescent="0.25">
      <c r="A994" s="41" t="str">
        <f t="shared" ref="A994:B994" si="961">A707</f>
        <v>B18</v>
      </c>
      <c r="B994" s="4" t="str">
        <f t="shared" si="961"/>
        <v>Salida Nacional / National exit</v>
      </c>
      <c r="C994" s="46">
        <f>(Input!C$18*Input!C$198)*C707</f>
        <v>5383951.3459879709</v>
      </c>
      <c r="D994" s="46">
        <f>(Input!D$18*Input!D$198)*D707</f>
        <v>4860874.7775987042</v>
      </c>
      <c r="E994" s="51">
        <f>(Input!E$18*Input!E$198)*E707</f>
        <v>4187362.4061149475</v>
      </c>
    </row>
    <row r="995" spans="1:5" ht="15" customHeight="1" x14ac:dyDescent="0.25">
      <c r="A995" s="41" t="str">
        <f t="shared" ref="A995:B995" si="962">A708</f>
        <v>B19</v>
      </c>
      <c r="B995" s="4" t="str">
        <f t="shared" si="962"/>
        <v>Salida Nacional / National exit</v>
      </c>
      <c r="C995" s="46">
        <f>(Input!C$18*Input!C$198)*C708</f>
        <v>1915764.5141165487</v>
      </c>
      <c r="D995" s="46">
        <f>(Input!D$18*Input!D$198)*D708</f>
        <v>1730424.7858953781</v>
      </c>
      <c r="E995" s="51">
        <f>(Input!E$18*Input!E$198)*E708</f>
        <v>1490502.072716699</v>
      </c>
    </row>
    <row r="996" spans="1:5" ht="15" customHeight="1" x14ac:dyDescent="0.25">
      <c r="A996" s="41" t="str">
        <f t="shared" ref="A996:B996" si="963">A709</f>
        <v>B20</v>
      </c>
      <c r="B996" s="4" t="str">
        <f t="shared" si="963"/>
        <v>Salida Nacional / National exit</v>
      </c>
      <c r="C996" s="46">
        <f>(Input!C$18*Input!C$198)*C709</f>
        <v>3069944.1900744587</v>
      </c>
      <c r="D996" s="46">
        <f>(Input!D$18*Input!D$198)*D709</f>
        <v>2788133.0354031362</v>
      </c>
      <c r="E996" s="51">
        <f>(Input!E$18*Input!E$198)*E709</f>
        <v>2404298.0073195691</v>
      </c>
    </row>
    <row r="997" spans="1:5" ht="15" customHeight="1" x14ac:dyDescent="0.25">
      <c r="A997" s="41" t="str">
        <f t="shared" ref="A997:B997" si="964">A710</f>
        <v>BIO MADRID</v>
      </c>
      <c r="B997" s="4" t="str">
        <f t="shared" si="964"/>
        <v>Salida Nacional / National exit</v>
      </c>
      <c r="C997" s="46">
        <f>(Input!C$18*Input!C$198)*C710</f>
        <v>2654.4728611570604</v>
      </c>
      <c r="D997" s="46">
        <f>(Input!D$18*Input!D$198)*D710</f>
        <v>2436.8202347872821</v>
      </c>
      <c r="E997" s="51">
        <f>(Input!E$18*Input!E$198)*E710</f>
        <v>2106.5610452054198</v>
      </c>
    </row>
    <row r="998" spans="1:5" ht="15" customHeight="1" x14ac:dyDescent="0.25">
      <c r="A998" s="41" t="str">
        <f t="shared" ref="A998:B998" si="965">A711</f>
        <v>B22</v>
      </c>
      <c r="B998" s="4" t="str">
        <f t="shared" si="965"/>
        <v>Salida Nacional / National exit</v>
      </c>
      <c r="C998" s="46">
        <f>(Input!C$18*Input!C$198)*C711</f>
        <v>2239633.8375583007</v>
      </c>
      <c r="D998" s="46">
        <f>(Input!D$18*Input!D$198)*D711</f>
        <v>2025923.6135716764</v>
      </c>
      <c r="E998" s="51">
        <f>(Input!E$18*Input!E$198)*E711</f>
        <v>1744827.738150412</v>
      </c>
    </row>
    <row r="999" spans="1:5" ht="15" customHeight="1" x14ac:dyDescent="0.25">
      <c r="A999" s="41" t="str">
        <f t="shared" ref="A999:B999" si="966">A712</f>
        <v>C1.01</v>
      </c>
      <c r="B999" s="4" t="str">
        <f t="shared" si="966"/>
        <v>Salida Nacional / National exit</v>
      </c>
      <c r="C999" s="46">
        <f>(Input!C$18*Input!C$198)*C712</f>
        <v>250564.45768898458</v>
      </c>
      <c r="D999" s="46">
        <f>(Input!D$18*Input!D$198)*D712</f>
        <v>228332.35703441195</v>
      </c>
      <c r="E999" s="51">
        <f>(Input!E$18*Input!E$198)*E712</f>
        <v>197490.21940552711</v>
      </c>
    </row>
    <row r="1000" spans="1:5" ht="15" customHeight="1" x14ac:dyDescent="0.25">
      <c r="A1000" s="41" t="str">
        <f t="shared" ref="A1000:B1000" si="967">A713</f>
        <v>C2X.01</v>
      </c>
      <c r="B1000" s="4" t="str">
        <f t="shared" si="967"/>
        <v>Salida Nacional / National exit</v>
      </c>
      <c r="C1000" s="46">
        <f>(Input!C$18*Input!C$198)*C713</f>
        <v>74731.234904101788</v>
      </c>
      <c r="D1000" s="46">
        <f>(Input!D$18*Input!D$198)*D713</f>
        <v>68328.775762727266</v>
      </c>
      <c r="E1000" s="51">
        <f>(Input!E$18*Input!E$198)*E713</f>
        <v>59145.670352437664</v>
      </c>
    </row>
    <row r="1001" spans="1:5" ht="15" customHeight="1" x14ac:dyDescent="0.25">
      <c r="A1001" s="41" t="str">
        <f t="shared" ref="A1001:B1001" si="968">A714</f>
        <v>CC.BE</v>
      </c>
      <c r="B1001" s="4" t="str">
        <f t="shared" si="968"/>
        <v>Salida Nacional / National exit</v>
      </c>
      <c r="C1001" s="46">
        <f>(Input!C$18*Input!C$198)*C714</f>
        <v>3878425.9653331889</v>
      </c>
      <c r="D1001" s="46">
        <f>(Input!D$18*Input!D$198)*D714</f>
        <v>3287107.4202963733</v>
      </c>
      <c r="E1001" s="51">
        <f>(Input!E$18*Input!E$198)*E714</f>
        <v>2585378.161267499</v>
      </c>
    </row>
    <row r="1002" spans="1:5" ht="15" customHeight="1" x14ac:dyDescent="0.25">
      <c r="A1002" s="41" t="str">
        <f t="shared" ref="A1002:B1002" si="969">A715</f>
        <v>CC.CT.E</v>
      </c>
      <c r="B1002" s="4" t="str">
        <f t="shared" si="969"/>
        <v>Salida Nacional / National exit</v>
      </c>
      <c r="C1002" s="46">
        <f>(Input!C$18*Input!C$198)*C715</f>
        <v>2561387.3175801951</v>
      </c>
      <c r="D1002" s="46">
        <f>(Input!D$18*Input!D$198)*D715</f>
        <v>1988747.61393852</v>
      </c>
      <c r="E1002" s="51">
        <f>(Input!E$18*Input!E$198)*E715</f>
        <v>1390977.7276072584</v>
      </c>
    </row>
    <row r="1003" spans="1:5" ht="15" customHeight="1" x14ac:dyDescent="0.25">
      <c r="A1003" s="41" t="str">
        <f t="shared" ref="A1003:B1003" si="970">A716</f>
        <v>CC.IB.E</v>
      </c>
      <c r="B1003" s="4" t="str">
        <f t="shared" si="970"/>
        <v>Salida Nacional / National exit</v>
      </c>
      <c r="C1003" s="46">
        <f>(Input!C$18*Input!C$198)*C716</f>
        <v>1112617.7201813043</v>
      </c>
      <c r="D1003" s="46">
        <f>(Input!D$18*Input!D$198)*D716</f>
        <v>864797.33813764679</v>
      </c>
      <c r="E1003" s="51">
        <f>(Input!E$18*Input!E$198)*E716</f>
        <v>605796.2039370389</v>
      </c>
    </row>
    <row r="1004" spans="1:5" ht="15" customHeight="1" x14ac:dyDescent="0.25">
      <c r="A1004" s="41" t="str">
        <f t="shared" ref="A1004:B1004" si="971">A717</f>
        <v>CC.PV.BBE</v>
      </c>
      <c r="B1004" s="4" t="str">
        <f t="shared" si="971"/>
        <v>Salida Nacional / National exit</v>
      </c>
      <c r="C1004" s="46">
        <f>(Input!C$18*Input!C$198)*C717</f>
        <v>1465337.1930670573</v>
      </c>
      <c r="D1004" s="46">
        <f>(Input!D$18*Input!D$198)*D717</f>
        <v>1113456.0291322714</v>
      </c>
      <c r="E1004" s="51">
        <f>(Input!E$18*Input!E$198)*E717</f>
        <v>779731.58668952517</v>
      </c>
    </row>
    <row r="1005" spans="1:5" ht="15" customHeight="1" x14ac:dyDescent="0.25">
      <c r="A1005" s="41" t="str">
        <f t="shared" ref="A1005:B1005" si="972">A718</f>
        <v>CC.SG.UF</v>
      </c>
      <c r="B1005" s="4" t="str">
        <f t="shared" si="972"/>
        <v>Salida Nacional / National exit</v>
      </c>
      <c r="C1005" s="46">
        <f>(Input!C$18*Input!C$198)*C718</f>
        <v>2078166.7128027575</v>
      </c>
      <c r="D1005" s="46">
        <f>(Input!D$18*Input!D$198)*D718</f>
        <v>1625390.597774165</v>
      </c>
      <c r="E1005" s="51">
        <f>(Input!E$18*Input!E$198)*E718</f>
        <v>1142498.7735141125</v>
      </c>
    </row>
    <row r="1006" spans="1:5" ht="15" customHeight="1" x14ac:dyDescent="0.25">
      <c r="A1006" s="41" t="str">
        <f t="shared" ref="A1006:B1006" si="973">A719</f>
        <v>CC.SON.E</v>
      </c>
      <c r="B1006" s="4" t="str">
        <f t="shared" si="973"/>
        <v>Salida Nacional / National exit</v>
      </c>
      <c r="C1006" s="46">
        <f>(Input!C$18*Input!C$198)*C719</f>
        <v>2432654.3807279686</v>
      </c>
      <c r="D1006" s="46">
        <f>(Input!D$18*Input!D$198)*D719</f>
        <v>1888415.7177891454</v>
      </c>
      <c r="E1006" s="51">
        <f>(Input!E$18*Input!E$198)*E719</f>
        <v>1320816.5177088794</v>
      </c>
    </row>
    <row r="1007" spans="1:5" ht="15" customHeight="1" x14ac:dyDescent="0.25">
      <c r="A1007" s="41" t="str">
        <f t="shared" ref="A1007:B1007" si="974">A720</f>
        <v>D01A</v>
      </c>
      <c r="B1007" s="4" t="str">
        <f t="shared" si="974"/>
        <v>Salida Nacional / National exit</v>
      </c>
      <c r="C1007" s="46">
        <f>(Input!C$18*Input!C$198)*C720</f>
        <v>10024.607748460143</v>
      </c>
      <c r="D1007" s="46">
        <f>(Input!D$18*Input!D$198)*D720</f>
        <v>9218.6146404165938</v>
      </c>
      <c r="E1007" s="51">
        <f>(Input!E$18*Input!E$198)*E720</f>
        <v>7989.9148734797354</v>
      </c>
    </row>
    <row r="1008" spans="1:5" ht="15" customHeight="1" x14ac:dyDescent="0.25">
      <c r="A1008" s="41" t="str">
        <f t="shared" ref="A1008:B1008" si="975">A721</f>
        <v>D03A</v>
      </c>
      <c r="B1008" s="4" t="str">
        <f t="shared" si="975"/>
        <v>Salida Nacional / National exit</v>
      </c>
      <c r="C1008" s="46">
        <f>(Input!C$18*Input!C$198)*C721</f>
        <v>105996.76642446047</v>
      </c>
      <c r="D1008" s="46">
        <f>(Input!D$18*Input!D$198)*D721</f>
        <v>96929.238763416419</v>
      </c>
      <c r="E1008" s="51">
        <f>(Input!E$18*Input!E$198)*E721</f>
        <v>83907.078984811902</v>
      </c>
    </row>
    <row r="1009" spans="1:5" ht="15" customHeight="1" x14ac:dyDescent="0.25">
      <c r="A1009" s="41" t="str">
        <f t="shared" ref="A1009:B1009" si="976">A722</f>
        <v>D04</v>
      </c>
      <c r="B1009" s="4" t="str">
        <f t="shared" si="976"/>
        <v>Salida Nacional / National exit</v>
      </c>
      <c r="C1009" s="46">
        <f>(Input!C$18*Input!C$198)*C722</f>
        <v>179464.73571075182</v>
      </c>
      <c r="D1009" s="46">
        <f>(Input!D$18*Input!D$198)*D722</f>
        <v>163916.97690445444</v>
      </c>
      <c r="E1009" s="51">
        <f>(Input!E$18*Input!E$198)*E722</f>
        <v>141858.23416699353</v>
      </c>
    </row>
    <row r="1010" spans="1:5" ht="15" customHeight="1" x14ac:dyDescent="0.25">
      <c r="A1010" s="41" t="str">
        <f t="shared" ref="A1010:B1010" si="977">A723</f>
        <v>D06</v>
      </c>
      <c r="B1010" s="4" t="str">
        <f t="shared" si="977"/>
        <v>Salida Nacional / National exit</v>
      </c>
      <c r="C1010" s="46">
        <f>(Input!C$18*Input!C$198)*C723</f>
        <v>59026.610965894142</v>
      </c>
      <c r="D1010" s="46">
        <f>(Input!D$18*Input!D$198)*D723</f>
        <v>53850.267695599214</v>
      </c>
      <c r="E1010" s="51">
        <f>(Input!E$18*Input!E$198)*E723</f>
        <v>46601.335757270579</v>
      </c>
    </row>
    <row r="1011" spans="1:5" ht="15" customHeight="1" x14ac:dyDescent="0.25">
      <c r="A1011" s="41" t="str">
        <f t="shared" ref="A1011:B1011" si="978">A724</f>
        <v>D06A</v>
      </c>
      <c r="B1011" s="4" t="str">
        <f t="shared" si="978"/>
        <v>Salida Nacional / National exit</v>
      </c>
      <c r="C1011" s="46">
        <f>(Input!C$18*Input!C$198)*C724</f>
        <v>14537.380741123257</v>
      </c>
      <c r="D1011" s="46">
        <f>(Input!D$18*Input!D$198)*D724</f>
        <v>13289.304487714109</v>
      </c>
      <c r="E1011" s="51">
        <f>(Input!E$18*Input!E$198)*E724</f>
        <v>11506.740765945384</v>
      </c>
    </row>
    <row r="1012" spans="1:5" ht="15" customHeight="1" x14ac:dyDescent="0.25">
      <c r="A1012" s="41" t="str">
        <f t="shared" ref="A1012:B1012" si="979">A725</f>
        <v>D07</v>
      </c>
      <c r="B1012" s="4" t="str">
        <f t="shared" si="979"/>
        <v>Salida Nacional / National exit</v>
      </c>
      <c r="C1012" s="46">
        <f>(Input!C$18*Input!C$198)*C725</f>
        <v>2110046.4843557808</v>
      </c>
      <c r="D1012" s="46">
        <f>(Input!D$18*Input!D$198)*D725</f>
        <v>1901645.9355040165</v>
      </c>
      <c r="E1012" s="51">
        <f>(Input!E$18*Input!E$198)*E725</f>
        <v>1640389.4604834365</v>
      </c>
    </row>
    <row r="1013" spans="1:5" ht="15" customHeight="1" x14ac:dyDescent="0.25">
      <c r="A1013" s="41" t="str">
        <f t="shared" ref="A1013:B1013" si="980">A726</f>
        <v>D07.14</v>
      </c>
      <c r="B1013" s="4" t="str">
        <f t="shared" si="980"/>
        <v>Salida Nacional / National exit</v>
      </c>
      <c r="C1013" s="46">
        <f>(Input!C$18*Input!C$198)*C726</f>
        <v>152612.21992528887</v>
      </c>
      <c r="D1013" s="46">
        <f>(Input!D$18*Input!D$198)*D726</f>
        <v>138172.76151459644</v>
      </c>
      <c r="E1013" s="51">
        <f>(Input!E$18*Input!E$198)*E726</f>
        <v>119336.04777594194</v>
      </c>
    </row>
    <row r="1014" spans="1:5" ht="15" customHeight="1" x14ac:dyDescent="0.25">
      <c r="A1014" s="41" t="str">
        <f t="shared" ref="A1014:B1014" si="981">A727</f>
        <v>D07A</v>
      </c>
      <c r="B1014" s="4" t="str">
        <f t="shared" si="981"/>
        <v>Salida Nacional / National exit</v>
      </c>
      <c r="C1014" s="46">
        <f>(Input!C$18*Input!C$198)*C727</f>
        <v>8839.666565949643</v>
      </c>
      <c r="D1014" s="46">
        <f>(Input!D$18*Input!D$198)*D727</f>
        <v>7902.5407115625503</v>
      </c>
      <c r="E1014" s="51">
        <f>(Input!E$18*Input!E$198)*E727</f>
        <v>6806.2719592745016</v>
      </c>
    </row>
    <row r="1015" spans="1:5" ht="15" customHeight="1" x14ac:dyDescent="0.25">
      <c r="A1015" s="41" t="str">
        <f t="shared" ref="A1015:B1015" si="982">A728</f>
        <v>D08A</v>
      </c>
      <c r="B1015" s="4" t="str">
        <f t="shared" si="982"/>
        <v>Salida Nacional / National exit</v>
      </c>
      <c r="C1015" s="46">
        <f>(Input!C$18*Input!C$198)*C728</f>
        <v>6468.0052843947406</v>
      </c>
      <c r="D1015" s="46">
        <f>(Input!D$18*Input!D$198)*D728</f>
        <v>5780.4080332258827</v>
      </c>
      <c r="E1015" s="51">
        <f>(Input!E$18*Input!E$198)*E728</f>
        <v>4978.2422019568003</v>
      </c>
    </row>
    <row r="1016" spans="1:5" ht="15" customHeight="1" x14ac:dyDescent="0.25">
      <c r="A1016" s="41" t="str">
        <f t="shared" ref="A1016:B1016" si="983">A729</f>
        <v>D10A</v>
      </c>
      <c r="B1016" s="4" t="str">
        <f t="shared" si="983"/>
        <v>Salida Nacional / National exit</v>
      </c>
      <c r="C1016" s="46">
        <f>(Input!C$18*Input!C$198)*C729</f>
        <v>15188.461231073798</v>
      </c>
      <c r="D1016" s="46">
        <f>(Input!D$18*Input!D$198)*D729</f>
        <v>13563.359507529229</v>
      </c>
      <c r="E1016" s="51">
        <f>(Input!E$18*Input!E$198)*E729</f>
        <v>11679.512124477198</v>
      </c>
    </row>
    <row r="1017" spans="1:5" ht="15" customHeight="1" x14ac:dyDescent="0.25">
      <c r="A1017" s="41" t="str">
        <f t="shared" ref="A1017:B1017" si="984">A730</f>
        <v>D12A</v>
      </c>
      <c r="B1017" s="4" t="str">
        <f t="shared" si="984"/>
        <v>Salida Nacional / National exit</v>
      </c>
      <c r="C1017" s="46">
        <f>(Input!C$18*Input!C$198)*C730</f>
        <v>17858.076386541252</v>
      </c>
      <c r="D1017" s="46">
        <f>(Input!D$18*Input!D$198)*D730</f>
        <v>16127.435181685265</v>
      </c>
      <c r="E1017" s="51">
        <f>(Input!E$18*Input!E$198)*E730</f>
        <v>13925.823362510675</v>
      </c>
    </row>
    <row r="1018" spans="1:5" ht="15" customHeight="1" x14ac:dyDescent="0.25">
      <c r="A1018" s="41" t="str">
        <f t="shared" ref="A1018:B1018" si="985">A731</f>
        <v>D13</v>
      </c>
      <c r="B1018" s="4" t="str">
        <f t="shared" si="985"/>
        <v>Salida Nacional / National exit</v>
      </c>
      <c r="C1018" s="46">
        <f>(Input!C$18*Input!C$198)*C731</f>
        <v>27354.029252099343</v>
      </c>
      <c r="D1018" s="46">
        <f>(Input!D$18*Input!D$198)*D731</f>
        <v>24402.71405421463</v>
      </c>
      <c r="E1018" s="51">
        <f>(Input!E$18*Input!E$198)*E731</f>
        <v>21009.564708211481</v>
      </c>
    </row>
    <row r="1019" spans="1:5" ht="15" customHeight="1" x14ac:dyDescent="0.25">
      <c r="A1019" s="41" t="str">
        <f t="shared" ref="A1019:B1019" si="986">A732</f>
        <v>D13A</v>
      </c>
      <c r="B1019" s="4" t="str">
        <f t="shared" si="986"/>
        <v>Salida Nacional / National exit</v>
      </c>
      <c r="C1019" s="46">
        <f>(Input!C$18*Input!C$198)*C732</f>
        <v>64861.472105229113</v>
      </c>
      <c r="D1019" s="46">
        <f>(Input!D$18*Input!D$198)*D732</f>
        <v>59291.724627755735</v>
      </c>
      <c r="E1019" s="51">
        <f>(Input!E$18*Input!E$198)*E732</f>
        <v>51347.056604599704</v>
      </c>
    </row>
    <row r="1020" spans="1:5" ht="15" customHeight="1" x14ac:dyDescent="0.25">
      <c r="A1020" s="41" t="str">
        <f t="shared" ref="A1020:B1020" si="987">A733</f>
        <v>D14</v>
      </c>
      <c r="B1020" s="4" t="str">
        <f t="shared" si="987"/>
        <v>Salida Nacional / National exit</v>
      </c>
      <c r="C1020" s="46">
        <f>(Input!C$18*Input!C$198)*C733</f>
        <v>5982.7778513077674</v>
      </c>
      <c r="D1020" s="46">
        <f>(Input!D$18*Input!D$198)*D733</f>
        <v>5336.199204289047</v>
      </c>
      <c r="E1020" s="51">
        <f>(Input!E$18*Input!E$198)*E733</f>
        <v>4594.0662279257094</v>
      </c>
    </row>
    <row r="1021" spans="1:5" ht="15" customHeight="1" x14ac:dyDescent="0.25">
      <c r="A1021" s="41" t="str">
        <f t="shared" ref="A1021:B1021" si="988">A734</f>
        <v>D15</v>
      </c>
      <c r="B1021" s="4" t="str">
        <f t="shared" si="988"/>
        <v>Salida Nacional / National exit</v>
      </c>
      <c r="C1021" s="46">
        <f>(Input!C$18*Input!C$198)*C734</f>
        <v>17116.322629912236</v>
      </c>
      <c r="D1021" s="46">
        <f>(Input!D$18*Input!D$198)*D734</f>
        <v>15264.865681186697</v>
      </c>
      <c r="E1021" s="51">
        <f>(Input!E$18*Input!E$198)*E734</f>
        <v>13141.757165347988</v>
      </c>
    </row>
    <row r="1022" spans="1:5" ht="15" customHeight="1" x14ac:dyDescent="0.25">
      <c r="A1022" s="41" t="str">
        <f t="shared" ref="A1022:B1022" si="989">A735</f>
        <v>D16</v>
      </c>
      <c r="B1022" s="4" t="str">
        <f t="shared" si="989"/>
        <v>Salida Nacional / National exit</v>
      </c>
      <c r="C1022" s="46">
        <f>(Input!C$18*Input!C$198)*C735</f>
        <v>708103.35571655573</v>
      </c>
      <c r="D1022" s="46">
        <f>(Input!D$18*Input!D$198)*D735</f>
        <v>639088.94207185367</v>
      </c>
      <c r="E1022" s="51">
        <f>(Input!E$18*Input!E$198)*E735</f>
        <v>550208.99567700049</v>
      </c>
    </row>
    <row r="1023" spans="1:5" ht="15" customHeight="1" x14ac:dyDescent="0.25">
      <c r="A1023" s="41" t="str">
        <f t="shared" ref="A1023:B1023" si="990">A736</f>
        <v>D16.01</v>
      </c>
      <c r="B1023" s="4" t="str">
        <f t="shared" si="990"/>
        <v>Salida Nacional / National exit</v>
      </c>
      <c r="C1023" s="46">
        <f>(Input!C$18*Input!C$198)*C736</f>
        <v>645595.69699081988</v>
      </c>
      <c r="D1023" s="46">
        <f>(Input!D$18*Input!D$198)*D736</f>
        <v>575781.55774196074</v>
      </c>
      <c r="E1023" s="51">
        <f>(Input!E$18*Input!E$198)*E736</f>
        <v>495709.43541458988</v>
      </c>
    </row>
    <row r="1024" spans="1:5" ht="15" customHeight="1" x14ac:dyDescent="0.25">
      <c r="A1024" s="41" t="str">
        <f t="shared" ref="A1024:B1024" si="991">A737</f>
        <v>E01</v>
      </c>
      <c r="B1024" s="4" t="str">
        <f t="shared" si="991"/>
        <v>Salida Nacional / National exit</v>
      </c>
      <c r="C1024" s="46">
        <f>(Input!C$18*Input!C$198)*C737</f>
        <v>97182.43637247794</v>
      </c>
      <c r="D1024" s="46">
        <f>(Input!D$18*Input!D$198)*D737</f>
        <v>88408.986771106589</v>
      </c>
      <c r="E1024" s="51">
        <f>(Input!E$18*Input!E$198)*E737</f>
        <v>76391.077254774034</v>
      </c>
    </row>
    <row r="1025" spans="1:5" ht="15" customHeight="1" x14ac:dyDescent="0.25">
      <c r="A1025" s="41" t="str">
        <f t="shared" ref="A1025:B1025" si="992">A738</f>
        <v>E02</v>
      </c>
      <c r="B1025" s="4" t="str">
        <f t="shared" si="992"/>
        <v>Salida Nacional / National exit</v>
      </c>
      <c r="C1025" s="46">
        <f>(Input!C$18*Input!C$198)*C738</f>
        <v>446587.59606293135</v>
      </c>
      <c r="D1025" s="46">
        <f>(Input!D$18*Input!D$198)*D738</f>
        <v>408628.93560309388</v>
      </c>
      <c r="E1025" s="51">
        <f>(Input!E$18*Input!E$198)*E738</f>
        <v>353553.39828400966</v>
      </c>
    </row>
    <row r="1026" spans="1:5" ht="15" customHeight="1" x14ac:dyDescent="0.25">
      <c r="A1026" s="41" t="str">
        <f t="shared" ref="A1026:B1026" si="993">A739</f>
        <v>E15</v>
      </c>
      <c r="B1026" s="4" t="str">
        <f t="shared" si="993"/>
        <v>Salida Nacional / National exit</v>
      </c>
      <c r="C1026" s="46">
        <f>(Input!C$18*Input!C$198)*C739</f>
        <v>487802.65672964341</v>
      </c>
      <c r="D1026" s="46">
        <f>(Input!D$18*Input!D$198)*D739</f>
        <v>450330.28012358095</v>
      </c>
      <c r="E1026" s="51">
        <f>(Input!E$18*Input!E$198)*E739</f>
        <v>390279.12031972798</v>
      </c>
    </row>
    <row r="1027" spans="1:5" ht="15" customHeight="1" x14ac:dyDescent="0.25">
      <c r="A1027" s="41" t="str">
        <f t="shared" ref="A1027:B1027" si="994">A740</f>
        <v>EG01</v>
      </c>
      <c r="B1027" s="4" t="str">
        <f t="shared" si="994"/>
        <v>Salida Nacional / National exit</v>
      </c>
      <c r="C1027" s="46">
        <f>(Input!C$18*Input!C$198)*C740</f>
        <v>1092660.1551606106</v>
      </c>
      <c r="D1027" s="46">
        <f>(Input!D$18*Input!D$198)*D740</f>
        <v>992259.53662869381</v>
      </c>
      <c r="E1027" s="51">
        <f>(Input!E$18*Input!E$198)*E740</f>
        <v>856815.2623977334</v>
      </c>
    </row>
    <row r="1028" spans="1:5" ht="15" customHeight="1" x14ac:dyDescent="0.25">
      <c r="A1028" s="41" t="str">
        <f t="shared" ref="A1028:B1028" si="995">A741</f>
        <v>F00</v>
      </c>
      <c r="B1028" s="4" t="str">
        <f t="shared" si="995"/>
        <v>Salida Nacional / National exit</v>
      </c>
      <c r="C1028" s="46">
        <f>(Input!C$18*Input!C$198)*C741</f>
        <v>4378596.6072838437</v>
      </c>
      <c r="D1028" s="46">
        <f>(Input!D$18*Input!D$198)*D741</f>
        <v>3406101.0259896768</v>
      </c>
      <c r="E1028" s="51">
        <f>(Input!E$18*Input!E$198)*E741</f>
        <v>2398198.4603114151</v>
      </c>
    </row>
    <row r="1029" spans="1:5" ht="15" customHeight="1" x14ac:dyDescent="0.25">
      <c r="A1029" s="41" t="str">
        <f t="shared" ref="A1029:B1029" si="996">A742</f>
        <v>F02</v>
      </c>
      <c r="B1029" s="4" t="str">
        <f t="shared" si="996"/>
        <v>Salida Nacional / National exit</v>
      </c>
      <c r="C1029" s="46">
        <f>(Input!C$18*Input!C$198)*C742</f>
        <v>4908719.433277295</v>
      </c>
      <c r="D1029" s="46">
        <f>(Input!D$18*Input!D$198)*D742</f>
        <v>4509115.4156449251</v>
      </c>
      <c r="E1029" s="51">
        <f>(Input!E$18*Input!E$198)*E742</f>
        <v>3884150.4234022405</v>
      </c>
    </row>
    <row r="1030" spans="1:5" ht="15" customHeight="1" x14ac:dyDescent="0.25">
      <c r="A1030" s="41" t="str">
        <f t="shared" ref="A1030:B1030" si="997">A743</f>
        <v>F06.2</v>
      </c>
      <c r="B1030" s="4" t="str">
        <f t="shared" si="997"/>
        <v>Salida Nacional / National exit</v>
      </c>
      <c r="C1030" s="46">
        <f>(Input!C$18*Input!C$198)*C743</f>
        <v>59689.992616747149</v>
      </c>
      <c r="D1030" s="46">
        <f>(Input!D$18*Input!D$198)*D743</f>
        <v>55412.806678609762</v>
      </c>
      <c r="E1030" s="51">
        <f>(Input!E$18*Input!E$198)*E743</f>
        <v>47901.474985262619</v>
      </c>
    </row>
    <row r="1031" spans="1:5" ht="15" customHeight="1" x14ac:dyDescent="0.25">
      <c r="A1031" s="41" t="str">
        <f t="shared" ref="A1031:B1031" si="998">A744</f>
        <v>F07</v>
      </c>
      <c r="B1031" s="4" t="str">
        <f t="shared" si="998"/>
        <v>Salida Nacional / National exit</v>
      </c>
      <c r="C1031" s="46">
        <f>(Input!C$18*Input!C$198)*C744</f>
        <v>1367588.3663780075</v>
      </c>
      <c r="D1031" s="46">
        <f>(Input!D$18*Input!D$198)*D744</f>
        <v>1269470.9753324622</v>
      </c>
      <c r="E1031" s="51">
        <f>(Input!E$18*Input!E$198)*E744</f>
        <v>1097379.5977403338</v>
      </c>
    </row>
    <row r="1032" spans="1:5" ht="15" customHeight="1" x14ac:dyDescent="0.25">
      <c r="A1032" s="41" t="str">
        <f t="shared" ref="A1032:B1032" si="999">A745</f>
        <v>F07.01</v>
      </c>
      <c r="B1032" s="4" t="str">
        <f t="shared" si="999"/>
        <v>Salida Nacional / National exit</v>
      </c>
      <c r="C1032" s="46">
        <f>(Input!C$18*Input!C$198)*C745</f>
        <v>9721.0377230278846</v>
      </c>
      <c r="D1032" s="46">
        <f>(Input!D$18*Input!D$198)*D745</f>
        <v>9040.6278257527465</v>
      </c>
      <c r="E1032" s="51">
        <f>(Input!E$18*Input!E$198)*E745</f>
        <v>7818.7511305402913</v>
      </c>
    </row>
    <row r="1033" spans="1:5" ht="15" customHeight="1" x14ac:dyDescent="0.25">
      <c r="A1033" s="41" t="str">
        <f t="shared" ref="A1033:B1033" si="1000">A746</f>
        <v>F07.04</v>
      </c>
      <c r="B1033" s="4" t="str">
        <f t="shared" si="1000"/>
        <v>Salida Nacional / National exit</v>
      </c>
      <c r="C1033" s="46">
        <f>(Input!C$18*Input!C$198)*C746</f>
        <v>2446.4433263329884</v>
      </c>
      <c r="D1033" s="46">
        <f>(Input!D$18*Input!D$198)*D746</f>
        <v>2235.9199193037389</v>
      </c>
      <c r="E1033" s="51">
        <f>(Input!E$18*Input!E$198)*E746</f>
        <v>1925.8832019452939</v>
      </c>
    </row>
    <row r="1034" spans="1:5" ht="15" customHeight="1" x14ac:dyDescent="0.25">
      <c r="A1034" s="41" t="str">
        <f t="shared" ref="A1034:B1034" si="1001">A747</f>
        <v>F09</v>
      </c>
      <c r="B1034" s="4" t="str">
        <f t="shared" si="1001"/>
        <v>Salida Nacional / National exit</v>
      </c>
      <c r="C1034" s="46">
        <f>(Input!C$18*Input!C$198)*C747</f>
        <v>1537.7024542081417</v>
      </c>
      <c r="D1034" s="46">
        <f>(Input!D$18*Input!D$198)*D747</f>
        <v>1406.4065331604811</v>
      </c>
      <c r="E1034" s="51">
        <f>(Input!E$18*Input!E$198)*E747</f>
        <v>1211.4926735050171</v>
      </c>
    </row>
    <row r="1035" spans="1:5" ht="15" customHeight="1" x14ac:dyDescent="0.25">
      <c r="A1035" s="41" t="str">
        <f t="shared" ref="A1035:B1035" si="1002">A748</f>
        <v>F11</v>
      </c>
      <c r="B1035" s="4" t="str">
        <f t="shared" si="1002"/>
        <v>Salida Nacional / National exit</v>
      </c>
      <c r="C1035" s="46">
        <f>(Input!C$18*Input!C$198)*C748</f>
        <v>21760.743174514904</v>
      </c>
      <c r="D1035" s="46">
        <f>(Input!D$18*Input!D$198)*D748</f>
        <v>20361.322028754716</v>
      </c>
      <c r="E1035" s="51">
        <f>(Input!E$18*Input!E$198)*E748</f>
        <v>17592.957930362831</v>
      </c>
    </row>
    <row r="1036" spans="1:5" ht="15" customHeight="1" x14ac:dyDescent="0.25">
      <c r="A1036" s="41" t="str">
        <f t="shared" ref="A1036:B1036" si="1003">A749</f>
        <v>F13</v>
      </c>
      <c r="B1036" s="4" t="str">
        <f t="shared" si="1003"/>
        <v>Salida Nacional / National exit</v>
      </c>
      <c r="C1036" s="46">
        <f>(Input!C$18*Input!C$198)*C749</f>
        <v>201151.66023397888</v>
      </c>
      <c r="D1036" s="46">
        <f>(Input!D$18*Input!D$198)*D749</f>
        <v>185677.98655561841</v>
      </c>
      <c r="E1036" s="51">
        <f>(Input!E$18*Input!E$198)*E749</f>
        <v>160329.29973956675</v>
      </c>
    </row>
    <row r="1037" spans="1:5" ht="15" customHeight="1" x14ac:dyDescent="0.25">
      <c r="A1037" s="41" t="str">
        <f t="shared" ref="A1037:B1037" si="1004">A750</f>
        <v>F14</v>
      </c>
      <c r="B1037" s="4" t="str">
        <f t="shared" si="1004"/>
        <v>Salida Nacional / National exit</v>
      </c>
      <c r="C1037" s="46">
        <f>(Input!C$18*Input!C$198)*C750</f>
        <v>75358.578566157739</v>
      </c>
      <c r="D1037" s="46">
        <f>(Input!D$18*Input!D$198)*D750</f>
        <v>69532.534108264023</v>
      </c>
      <c r="E1037" s="51">
        <f>(Input!E$18*Input!E$198)*E750</f>
        <v>60037.155546719281</v>
      </c>
    </row>
    <row r="1038" spans="1:5" ht="15" customHeight="1" x14ac:dyDescent="0.25">
      <c r="A1038" s="41" t="str">
        <f t="shared" ref="A1038:B1038" si="1005">A751</f>
        <v>F19</v>
      </c>
      <c r="B1038" s="4" t="str">
        <f t="shared" si="1005"/>
        <v>Salida Nacional / National exit</v>
      </c>
      <c r="C1038" s="46">
        <f>(Input!C$18*Input!C$198)*C751</f>
        <v>2179120.3883393216</v>
      </c>
      <c r="D1038" s="46">
        <f>(Input!D$18*Input!D$198)*D751</f>
        <v>1983206.1175461439</v>
      </c>
      <c r="E1038" s="51">
        <f>(Input!E$18*Input!E$198)*E751</f>
        <v>1707740.0767305361</v>
      </c>
    </row>
    <row r="1039" spans="1:5" ht="15" customHeight="1" x14ac:dyDescent="0.25">
      <c r="A1039" s="41" t="str">
        <f t="shared" ref="A1039:B1039" si="1006">A752</f>
        <v>F21</v>
      </c>
      <c r="B1039" s="4" t="str">
        <f t="shared" si="1006"/>
        <v>Salida Nacional / National exit</v>
      </c>
      <c r="C1039" s="46">
        <f>(Input!C$18*Input!C$198)*C752</f>
        <v>365638.26111364429</v>
      </c>
      <c r="D1039" s="46">
        <f>(Input!D$18*Input!D$198)*D752</f>
        <v>333876.69241636113</v>
      </c>
      <c r="E1039" s="51">
        <f>(Input!E$18*Input!E$198)*E752</f>
        <v>288017.90804518794</v>
      </c>
    </row>
    <row r="1040" spans="1:5" ht="15" customHeight="1" x14ac:dyDescent="0.25">
      <c r="A1040" s="41" t="str">
        <f t="shared" ref="A1040:B1040" si="1007">A753</f>
        <v>F23</v>
      </c>
      <c r="B1040" s="4" t="str">
        <f t="shared" si="1007"/>
        <v>Salida Nacional / National exit</v>
      </c>
      <c r="C1040" s="46">
        <f>(Input!C$18*Input!C$198)*C753</f>
        <v>36479.311005853808</v>
      </c>
      <c r="D1040" s="46">
        <f>(Input!D$18*Input!D$198)*D753</f>
        <v>33868.561662677042</v>
      </c>
      <c r="E1040" s="51">
        <f>(Input!E$18*Input!E$198)*E753</f>
        <v>29334.601566648409</v>
      </c>
    </row>
    <row r="1041" spans="1:5" ht="15" customHeight="1" x14ac:dyDescent="0.25">
      <c r="A1041" s="41" t="str">
        <f t="shared" ref="A1041:B1041" si="1008">A754</f>
        <v>F25</v>
      </c>
      <c r="B1041" s="4" t="str">
        <f t="shared" si="1008"/>
        <v>Salida Nacional / National exit</v>
      </c>
      <c r="C1041" s="46">
        <f>(Input!C$18*Input!C$198)*C754</f>
        <v>270532.82878342143</v>
      </c>
      <c r="D1041" s="46">
        <f>(Input!D$18*Input!D$198)*D754</f>
        <v>250598.23457944964</v>
      </c>
      <c r="E1041" s="51">
        <f>(Input!E$18*Input!E$198)*E754</f>
        <v>216995.35654498258</v>
      </c>
    </row>
    <row r="1042" spans="1:5" ht="15" customHeight="1" x14ac:dyDescent="0.25">
      <c r="A1042" s="41" t="str">
        <f t="shared" ref="A1042:B1042" si="1009">A755</f>
        <v>F26</v>
      </c>
      <c r="B1042" s="4" t="str">
        <f t="shared" si="1009"/>
        <v>Salida Nacional / National exit</v>
      </c>
      <c r="C1042" s="46">
        <f>(Input!C$18*Input!C$198)*C755</f>
        <v>2279647.1376600456</v>
      </c>
      <c r="D1042" s="46">
        <f>(Input!D$18*Input!D$198)*D755</f>
        <v>1865978.925974244</v>
      </c>
      <c r="E1042" s="51">
        <f>(Input!E$18*Input!E$198)*E755</f>
        <v>1431019.1354011258</v>
      </c>
    </row>
    <row r="1043" spans="1:5" ht="15" customHeight="1" x14ac:dyDescent="0.25">
      <c r="A1043" s="41" t="str">
        <f t="shared" ref="A1043:B1043" si="1010">A756</f>
        <v>F26.02</v>
      </c>
      <c r="B1043" s="4" t="str">
        <f t="shared" si="1010"/>
        <v>Salida Nacional / National exit</v>
      </c>
      <c r="C1043" s="46">
        <f>(Input!C$18*Input!C$198)*C756</f>
        <v>99622.335290000541</v>
      </c>
      <c r="D1043" s="46">
        <f>(Input!D$18*Input!D$198)*D756</f>
        <v>90687.894035412159</v>
      </c>
      <c r="E1043" s="51">
        <f>(Input!E$18*Input!E$198)*E756</f>
        <v>78211.167686832283</v>
      </c>
    </row>
    <row r="1044" spans="1:5" ht="15" customHeight="1" x14ac:dyDescent="0.25">
      <c r="A1044" s="41" t="str">
        <f t="shared" ref="A1044:B1044" si="1011">A757</f>
        <v>F26A</v>
      </c>
      <c r="B1044" s="4" t="str">
        <f t="shared" si="1011"/>
        <v>Salida Nacional / National exit</v>
      </c>
      <c r="C1044" s="46">
        <f>(Input!C$18*Input!C$198)*C757</f>
        <v>352859.67347536638</v>
      </c>
      <c r="D1044" s="46">
        <f>(Input!D$18*Input!D$198)*D757</f>
        <v>325274.79597440758</v>
      </c>
      <c r="E1044" s="51">
        <f>(Input!E$18*Input!E$198)*E757</f>
        <v>281379.14010428515</v>
      </c>
    </row>
    <row r="1045" spans="1:5" ht="15" customHeight="1" x14ac:dyDescent="0.25">
      <c r="A1045" s="41" t="str">
        <f t="shared" ref="A1045:B1045" si="1012">A758</f>
        <v>F27</v>
      </c>
      <c r="B1045" s="4" t="str">
        <f t="shared" si="1012"/>
        <v>Salida Nacional / National exit</v>
      </c>
      <c r="C1045" s="46">
        <f>(Input!C$18*Input!C$198)*C758</f>
        <v>31036.242534443802</v>
      </c>
      <c r="D1045" s="46">
        <f>(Input!D$18*Input!D$198)*D758</f>
        <v>28598.352801424564</v>
      </c>
      <c r="E1045" s="51">
        <f>(Input!E$18*Input!E$198)*E758</f>
        <v>24738.180307986684</v>
      </c>
    </row>
    <row r="1046" spans="1:5" ht="15" customHeight="1" x14ac:dyDescent="0.25">
      <c r="A1046" s="41" t="str">
        <f t="shared" ref="A1046:B1046" si="1013">A759</f>
        <v>F28</v>
      </c>
      <c r="B1046" s="4" t="str">
        <f t="shared" si="1013"/>
        <v>Salida Nacional / National exit</v>
      </c>
      <c r="C1046" s="46">
        <f>(Input!C$18*Input!C$198)*C759</f>
        <v>1197099.2938837812</v>
      </c>
      <c r="D1046" s="46">
        <f>(Input!D$18*Input!D$198)*D759</f>
        <v>1083337.0382204494</v>
      </c>
      <c r="E1046" s="51">
        <f>(Input!E$18*Input!E$198)*E759</f>
        <v>932946.80333806039</v>
      </c>
    </row>
    <row r="1047" spans="1:5" ht="15" customHeight="1" x14ac:dyDescent="0.25">
      <c r="A1047" s="41" t="str">
        <f t="shared" ref="A1047:B1047" si="1014">A760</f>
        <v>G03</v>
      </c>
      <c r="B1047" s="4" t="str">
        <f t="shared" si="1014"/>
        <v>Salida Nacional / National exit</v>
      </c>
      <c r="C1047" s="46">
        <f>(Input!C$18*Input!C$198)*C760</f>
        <v>701941.72086669144</v>
      </c>
      <c r="D1047" s="46">
        <f>(Input!D$18*Input!D$198)*D760</f>
        <v>637769.83849344659</v>
      </c>
      <c r="E1047" s="51">
        <f>(Input!E$18*Input!E$198)*E760</f>
        <v>550543.67621070438</v>
      </c>
    </row>
    <row r="1048" spans="1:5" ht="15" customHeight="1" x14ac:dyDescent="0.25">
      <c r="A1048" s="41" t="str">
        <f t="shared" ref="A1048:B1048" si="1015">A761</f>
        <v>G04E.C.</v>
      </c>
      <c r="B1048" s="4" t="str">
        <f t="shared" si="1015"/>
        <v>Salida Nacional / National exit</v>
      </c>
      <c r="C1048" s="46">
        <f>(Input!C$18*Input!C$198)*C761</f>
        <v>19.064488052629017</v>
      </c>
      <c r="D1048" s="46">
        <f>(Input!D$18*Input!D$198)*D761</f>
        <v>17.600305598426409</v>
      </c>
      <c r="E1048" s="51">
        <f>(Input!E$18*Input!E$198)*E761</f>
        <v>15.252306943645312</v>
      </c>
    </row>
    <row r="1049" spans="1:5" ht="15" customHeight="1" x14ac:dyDescent="0.25">
      <c r="A1049" s="41" t="str">
        <f t="shared" ref="A1049:B1049" si="1016">A762</f>
        <v>G07</v>
      </c>
      <c r="B1049" s="4" t="str">
        <f t="shared" si="1016"/>
        <v>Salida Nacional / National exit</v>
      </c>
      <c r="C1049" s="46">
        <f>(Input!C$18*Input!C$198)*C762</f>
        <v>489141.93343985162</v>
      </c>
      <c r="D1049" s="46">
        <f>(Input!D$18*Input!D$198)*D762</f>
        <v>444066.78478252044</v>
      </c>
      <c r="E1049" s="51">
        <f>(Input!E$18*Input!E$198)*E762</f>
        <v>383470.10557181144</v>
      </c>
    </row>
    <row r="1050" spans="1:5" ht="15" customHeight="1" x14ac:dyDescent="0.25">
      <c r="A1050" s="41" t="str">
        <f t="shared" ref="A1050:B1050" si="1017">A763</f>
        <v>H1</v>
      </c>
      <c r="B1050" s="4" t="str">
        <f t="shared" si="1017"/>
        <v>Salida Nacional / National exit</v>
      </c>
      <c r="C1050" s="46">
        <f>(Input!C$18*Input!C$198)*C763</f>
        <v>70515.185219870633</v>
      </c>
      <c r="D1050" s="46">
        <f>(Input!D$18*Input!D$198)*D763</f>
        <v>66481.238106828547</v>
      </c>
      <c r="E1050" s="51">
        <f>(Input!E$18*Input!E$198)*E763</f>
        <v>57478.757425019452</v>
      </c>
    </row>
    <row r="1051" spans="1:5" ht="15" customHeight="1" x14ac:dyDescent="0.25">
      <c r="A1051" s="41" t="str">
        <f t="shared" ref="A1051:B1051" si="1018">A764</f>
        <v>H72.1</v>
      </c>
      <c r="B1051" s="4" t="str">
        <f t="shared" si="1018"/>
        <v>Salida Nacional / National exit</v>
      </c>
      <c r="C1051" s="46">
        <f>(Input!C$18*Input!C$198)*C764</f>
        <v>320526.73827820487</v>
      </c>
      <c r="D1051" s="46">
        <f>(Input!D$18*Input!D$198)*D764</f>
        <v>299100.57873521571</v>
      </c>
      <c r="E1051" s="51">
        <f>(Input!E$18*Input!E$198)*E764</f>
        <v>258847.82108839272</v>
      </c>
    </row>
    <row r="1052" spans="1:5" ht="15" customHeight="1" x14ac:dyDescent="0.25">
      <c r="A1052" s="41" t="str">
        <f t="shared" ref="A1052:B1052" si="1019">A765</f>
        <v>I001</v>
      </c>
      <c r="B1052" s="4" t="str">
        <f t="shared" si="1019"/>
        <v>Salida Nacional / National exit</v>
      </c>
      <c r="C1052" s="46">
        <f>(Input!C$18*Input!C$198)*C765</f>
        <v>381390.0291588534</v>
      </c>
      <c r="D1052" s="46">
        <f>(Input!D$18*Input!D$198)*D765</f>
        <v>344326.3848542741</v>
      </c>
      <c r="E1052" s="51">
        <f>(Input!E$18*Input!E$198)*E765</f>
        <v>296440.30640234222</v>
      </c>
    </row>
    <row r="1053" spans="1:5" ht="15" customHeight="1" x14ac:dyDescent="0.25">
      <c r="A1053" s="41" t="str">
        <f t="shared" ref="A1053:B1053" si="1020">A766</f>
        <v>I003</v>
      </c>
      <c r="B1053" s="4" t="str">
        <f t="shared" si="1020"/>
        <v>Salida Nacional / National exit</v>
      </c>
      <c r="C1053" s="46">
        <f>(Input!C$18*Input!C$198)*C766</f>
        <v>8638.888774239027</v>
      </c>
      <c r="D1053" s="46">
        <f>(Input!D$18*Input!D$198)*D766</f>
        <v>7803.5340106803196</v>
      </c>
      <c r="E1053" s="51">
        <f>(Input!E$18*Input!E$198)*E766</f>
        <v>6737.0810173818209</v>
      </c>
    </row>
    <row r="1054" spans="1:5" ht="15" customHeight="1" x14ac:dyDescent="0.25">
      <c r="A1054" s="41" t="str">
        <f t="shared" ref="A1054:B1054" si="1021">A767</f>
        <v>I005</v>
      </c>
      <c r="B1054" s="4" t="str">
        <f t="shared" si="1021"/>
        <v>Salida Nacional / National exit</v>
      </c>
      <c r="C1054" s="46">
        <f>(Input!C$18*Input!C$198)*C767</f>
        <v>9400.3751334926728</v>
      </c>
      <c r="D1054" s="46">
        <f>(Input!D$18*Input!D$198)*D767</f>
        <v>8398.5970160820452</v>
      </c>
      <c r="E1054" s="51">
        <f>(Input!E$18*Input!E$198)*E767</f>
        <v>7230.4721998985933</v>
      </c>
    </row>
    <row r="1055" spans="1:5" ht="15" customHeight="1" x14ac:dyDescent="0.25">
      <c r="A1055" s="41" t="str">
        <f t="shared" ref="A1055:B1055" si="1022">A768</f>
        <v>I006</v>
      </c>
      <c r="B1055" s="4" t="str">
        <f t="shared" si="1022"/>
        <v>Salida Nacional / National exit</v>
      </c>
      <c r="C1055" s="46">
        <f>(Input!C$18*Input!C$198)*C768</f>
        <v>75795.65723533924</v>
      </c>
      <c r="D1055" s="46">
        <f>(Input!D$18*Input!D$198)*D768</f>
        <v>69327.243588740195</v>
      </c>
      <c r="E1055" s="51">
        <f>(Input!E$18*Input!E$198)*E768</f>
        <v>60015.464658519377</v>
      </c>
    </row>
    <row r="1056" spans="1:5" ht="15" customHeight="1" x14ac:dyDescent="0.25">
      <c r="A1056" s="41" t="str">
        <f t="shared" ref="A1056:B1056" si="1023">A769</f>
        <v>I007</v>
      </c>
      <c r="B1056" s="4" t="str">
        <f t="shared" si="1023"/>
        <v>Salida Nacional / National exit</v>
      </c>
      <c r="C1056" s="46">
        <f>(Input!C$18*Input!C$198)*C769</f>
        <v>3448.9591647188654</v>
      </c>
      <c r="D1056" s="46">
        <f>(Input!D$18*Input!D$198)*D769</f>
        <v>3084.2022158366485</v>
      </c>
      <c r="E1056" s="51">
        <f>(Input!E$18*Input!E$198)*E769</f>
        <v>2655.2437505198145</v>
      </c>
    </row>
    <row r="1057" spans="1:5" ht="15" customHeight="1" x14ac:dyDescent="0.25">
      <c r="A1057" s="41" t="str">
        <f t="shared" ref="A1057:B1057" si="1024">A770</f>
        <v>I008X</v>
      </c>
      <c r="B1057" s="4" t="str">
        <f t="shared" si="1024"/>
        <v>Salida Nacional / National exit</v>
      </c>
      <c r="C1057" s="46">
        <f>(Input!C$18*Input!C$198)*C770</f>
        <v>1927373.7135692423</v>
      </c>
      <c r="D1057" s="46">
        <f>(Input!D$18*Input!D$198)*D770</f>
        <v>1731233.7000120499</v>
      </c>
      <c r="E1057" s="51">
        <f>(Input!E$18*Input!E$198)*E770</f>
        <v>1490241.4921848828</v>
      </c>
    </row>
    <row r="1058" spans="1:5" ht="15" customHeight="1" x14ac:dyDescent="0.25">
      <c r="A1058" s="41" t="str">
        <f t="shared" ref="A1058:B1058" si="1025">A771</f>
        <v>I012</v>
      </c>
      <c r="B1058" s="4" t="str">
        <f t="shared" si="1025"/>
        <v>Salida Nacional / National exit</v>
      </c>
      <c r="C1058" s="46">
        <f>(Input!C$18*Input!C$198)*C771</f>
        <v>677706.18571537232</v>
      </c>
      <c r="D1058" s="46">
        <f>(Input!D$18*Input!D$198)*D771</f>
        <v>615907.89287595416</v>
      </c>
      <c r="E1058" s="51">
        <f>(Input!E$18*Input!E$198)*E771</f>
        <v>531982.66569838731</v>
      </c>
    </row>
    <row r="1059" spans="1:5" ht="15" customHeight="1" x14ac:dyDescent="0.25">
      <c r="A1059" s="41" t="str">
        <f t="shared" ref="A1059:B1059" si="1026">A772</f>
        <v>I014</v>
      </c>
      <c r="B1059" s="4" t="str">
        <f t="shared" si="1026"/>
        <v>Salida Nacional / National exit</v>
      </c>
      <c r="C1059" s="46">
        <f>(Input!C$18*Input!C$198)*C772</f>
        <v>338843.05738674238</v>
      </c>
      <c r="D1059" s="46">
        <f>(Input!D$18*Input!D$198)*D772</f>
        <v>308036.9433650765</v>
      </c>
      <c r="E1059" s="51">
        <f>(Input!E$18*Input!E$198)*E772</f>
        <v>266049.49483600876</v>
      </c>
    </row>
    <row r="1060" spans="1:5" ht="15" customHeight="1" x14ac:dyDescent="0.25">
      <c r="A1060" s="41" t="str">
        <f t="shared" ref="A1060:B1060" si="1027">A773</f>
        <v>I015ERM</v>
      </c>
      <c r="B1060" s="4" t="str">
        <f t="shared" si="1027"/>
        <v>Salida Nacional / National exit</v>
      </c>
      <c r="C1060" s="46">
        <f>(Input!C$18*Input!C$198)*C773</f>
        <v>22847.564941611363</v>
      </c>
      <c r="D1060" s="46">
        <f>(Input!D$18*Input!D$198)*D773</f>
        <v>20593.428599269391</v>
      </c>
      <c r="E1060" s="51">
        <f>(Input!E$18*Input!E$198)*E773</f>
        <v>17748.753389230835</v>
      </c>
    </row>
    <row r="1061" spans="1:5" ht="15" customHeight="1" x14ac:dyDescent="0.25">
      <c r="A1061" s="41" t="str">
        <f t="shared" ref="A1061:B1061" si="1028">A774</f>
        <v>I016</v>
      </c>
      <c r="B1061" s="4" t="str">
        <f t="shared" si="1028"/>
        <v>Salida Nacional / National exit</v>
      </c>
      <c r="C1061" s="46">
        <f>(Input!C$18*Input!C$198)*C774</f>
        <v>1171961.2071938561</v>
      </c>
      <c r="D1061" s="46">
        <f>(Input!D$18*Input!D$198)*D774</f>
        <v>1081548.7670591306</v>
      </c>
      <c r="E1061" s="51">
        <f>(Input!E$18*Input!E$198)*E774</f>
        <v>935435.94681573345</v>
      </c>
    </row>
    <row r="1062" spans="1:5" ht="15" customHeight="1" x14ac:dyDescent="0.25">
      <c r="A1062" s="41" t="str">
        <f t="shared" ref="A1062:B1062" si="1029">A775</f>
        <v>I018</v>
      </c>
      <c r="B1062" s="4" t="str">
        <f t="shared" si="1029"/>
        <v>Salida Nacional / National exit</v>
      </c>
      <c r="C1062" s="46">
        <f>(Input!C$18*Input!C$198)*C775</f>
        <v>417578.69713497645</v>
      </c>
      <c r="D1062" s="46">
        <f>(Input!D$18*Input!D$198)*D775</f>
        <v>379394.72005364212</v>
      </c>
      <c r="E1062" s="51">
        <f>(Input!E$18*Input!E$198)*E775</f>
        <v>327563.53451405733</v>
      </c>
    </row>
    <row r="1063" spans="1:5" ht="15" customHeight="1" x14ac:dyDescent="0.25">
      <c r="A1063" s="41" t="str">
        <f t="shared" ref="A1063:B1063" si="1030">A776</f>
        <v>I019</v>
      </c>
      <c r="B1063" s="4" t="str">
        <f t="shared" si="1030"/>
        <v>Salida Nacional / National exit</v>
      </c>
      <c r="C1063" s="46">
        <f>(Input!C$18*Input!C$198)*C776</f>
        <v>324672.01499462023</v>
      </c>
      <c r="D1063" s="46">
        <f>(Input!D$18*Input!D$198)*D776</f>
        <v>295036.11967802898</v>
      </c>
      <c r="E1063" s="51">
        <f>(Input!E$18*Input!E$198)*E776</f>
        <v>254726.33443847529</v>
      </c>
    </row>
    <row r="1064" spans="1:5" ht="15" customHeight="1" x14ac:dyDescent="0.25">
      <c r="A1064" s="41" t="str">
        <f t="shared" ref="A1064:B1064" si="1031">A777</f>
        <v>I020</v>
      </c>
      <c r="B1064" s="4" t="str">
        <f t="shared" si="1031"/>
        <v>Salida Nacional / National exit</v>
      </c>
      <c r="C1064" s="46">
        <f>(Input!C$18*Input!C$198)*C777</f>
        <v>230750.56803825297</v>
      </c>
      <c r="D1064" s="46">
        <f>(Input!D$18*Input!D$198)*D777</f>
        <v>212360.15181533282</v>
      </c>
      <c r="E1064" s="51">
        <f>(Input!E$18*Input!E$198)*E777</f>
        <v>183890.40380411362</v>
      </c>
    </row>
    <row r="1065" spans="1:5" ht="15" customHeight="1" x14ac:dyDescent="0.25">
      <c r="A1065" s="41" t="str">
        <f t="shared" ref="A1065:B1065" si="1032">A778</f>
        <v>I020A</v>
      </c>
      <c r="B1065" s="4" t="str">
        <f t="shared" si="1032"/>
        <v>Salida Nacional / National exit</v>
      </c>
      <c r="C1065" s="46">
        <f>(Input!C$18*Input!C$198)*C778</f>
        <v>109506.75299629557</v>
      </c>
      <c r="D1065" s="46">
        <f>(Input!D$18*Input!D$198)*D778</f>
        <v>99081.559349976567</v>
      </c>
      <c r="E1065" s="51">
        <f>(Input!E$18*Input!E$198)*E778</f>
        <v>85447.777793617075</v>
      </c>
    </row>
    <row r="1066" spans="1:5" ht="15" customHeight="1" x14ac:dyDescent="0.25">
      <c r="A1066" s="41" t="str">
        <f t="shared" ref="A1066:B1066" si="1033">A779</f>
        <v>I022</v>
      </c>
      <c r="B1066" s="4" t="str">
        <f t="shared" si="1033"/>
        <v>Salida Nacional / National exit</v>
      </c>
      <c r="C1066" s="46">
        <f>(Input!C$18*Input!C$198)*C779</f>
        <v>732767.70883022307</v>
      </c>
      <c r="D1066" s="46">
        <f>(Input!D$18*Input!D$198)*D779</f>
        <v>663741.92190463317</v>
      </c>
      <c r="E1066" s="51">
        <f>(Input!E$18*Input!E$198)*E779</f>
        <v>572521.85895990813</v>
      </c>
    </row>
    <row r="1067" spans="1:5" ht="15" customHeight="1" x14ac:dyDescent="0.25">
      <c r="A1067" s="41" t="str">
        <f t="shared" ref="A1067:B1067" si="1034">A780</f>
        <v>I023</v>
      </c>
      <c r="B1067" s="4" t="str">
        <f t="shared" si="1034"/>
        <v>Salida Nacional / National exit</v>
      </c>
      <c r="C1067" s="46">
        <f>(Input!C$18*Input!C$198)*C780</f>
        <v>26942.49124403844</v>
      </c>
      <c r="D1067" s="46">
        <f>(Input!D$18*Input!D$198)*D780</f>
        <v>24206.327298160417</v>
      </c>
      <c r="E1067" s="51">
        <f>(Input!E$18*Input!E$198)*E780</f>
        <v>20837.195024836539</v>
      </c>
    </row>
    <row r="1068" spans="1:5" ht="15" customHeight="1" x14ac:dyDescent="0.25">
      <c r="A1068" s="41" t="str">
        <f t="shared" ref="A1068:B1068" si="1035">A781</f>
        <v>I024</v>
      </c>
      <c r="B1068" s="4" t="str">
        <f t="shared" si="1035"/>
        <v>Salida Nacional / National exit</v>
      </c>
      <c r="C1068" s="46">
        <f>(Input!C$18*Input!C$198)*C781</f>
        <v>1067910.7779408754</v>
      </c>
      <c r="D1068" s="46">
        <f>(Input!D$18*Input!D$198)*D781</f>
        <v>969312.50126794493</v>
      </c>
      <c r="E1068" s="51">
        <f>(Input!E$18*Input!E$198)*E781</f>
        <v>836420.7109943853</v>
      </c>
    </row>
    <row r="1069" spans="1:5" ht="15" customHeight="1" x14ac:dyDescent="0.25">
      <c r="A1069" s="41" t="str">
        <f t="shared" ref="A1069:B1069" si="1036">A782</f>
        <v>I025</v>
      </c>
      <c r="B1069" s="4" t="str">
        <f t="shared" si="1036"/>
        <v>Salida Nacional / National exit</v>
      </c>
      <c r="C1069" s="46">
        <f>(Input!C$18*Input!C$198)*C782</f>
        <v>18576.237516808804</v>
      </c>
      <c r="D1069" s="46">
        <f>(Input!D$18*Input!D$198)*D782</f>
        <v>16694.079871351365</v>
      </c>
      <c r="E1069" s="51">
        <f>(Input!E$18*Input!E$198)*E782</f>
        <v>14370.259767221136</v>
      </c>
    </row>
    <row r="1070" spans="1:5" ht="15" customHeight="1" x14ac:dyDescent="0.25">
      <c r="A1070" s="41" t="str">
        <f t="shared" ref="A1070:B1070" si="1037">A783</f>
        <v>I15</v>
      </c>
      <c r="B1070" s="4" t="str">
        <f t="shared" si="1037"/>
        <v>Salida Nacional / National exit</v>
      </c>
      <c r="C1070" s="46">
        <f>(Input!C$18*Input!C$198)*C783</f>
        <v>695484.73464198923</v>
      </c>
      <c r="D1070" s="46">
        <f>(Input!D$18*Input!D$198)*D783</f>
        <v>632255.69857458945</v>
      </c>
      <c r="E1070" s="51">
        <f>(Input!E$18*Input!E$198)*E783</f>
        <v>546042.74997253087</v>
      </c>
    </row>
    <row r="1071" spans="1:5" ht="15" customHeight="1" x14ac:dyDescent="0.25">
      <c r="A1071" s="41" t="str">
        <f t="shared" ref="A1071:B1071" si="1038">A784</f>
        <v>J01A</v>
      </c>
      <c r="B1071" s="4" t="str">
        <f t="shared" si="1038"/>
        <v>Salida Nacional / National exit</v>
      </c>
      <c r="C1071" s="46">
        <f>(Input!C$18*Input!C$198)*C784</f>
        <v>10746.484320126679</v>
      </c>
      <c r="D1071" s="46">
        <f>(Input!D$18*Input!D$198)*D784</f>
        <v>9674.3294228037594</v>
      </c>
      <c r="E1071" s="51">
        <f>(Input!E$18*Input!E$198)*E784</f>
        <v>8329.1541396831799</v>
      </c>
    </row>
    <row r="1072" spans="1:5" ht="15" customHeight="1" x14ac:dyDescent="0.25">
      <c r="A1072" s="41" t="str">
        <f t="shared" ref="A1072:B1072" si="1039">A785</f>
        <v>K02</v>
      </c>
      <c r="B1072" s="4" t="str">
        <f t="shared" si="1039"/>
        <v>Salida Nacional / National exit</v>
      </c>
      <c r="C1072" s="46">
        <f>(Input!C$18*Input!C$198)*C785</f>
        <v>11105240.515026208</v>
      </c>
      <c r="D1072" s="46">
        <f>(Input!D$18*Input!D$198)*D785</f>
        <v>9139090.6219627783</v>
      </c>
      <c r="E1072" s="51">
        <f>(Input!E$18*Input!E$198)*E785</f>
        <v>6983273.4004342426</v>
      </c>
    </row>
    <row r="1073" spans="1:5" ht="15" customHeight="1" x14ac:dyDescent="0.25">
      <c r="A1073" s="41" t="str">
        <f t="shared" ref="A1073:B1073" si="1040">A786</f>
        <v>K05</v>
      </c>
      <c r="B1073" s="4" t="str">
        <f t="shared" si="1040"/>
        <v>Salida Nacional / National exit</v>
      </c>
      <c r="C1073" s="46">
        <f>(Input!C$18*Input!C$198)*C786</f>
        <v>379.33828007819159</v>
      </c>
      <c r="D1073" s="46">
        <f>(Input!D$18*Input!D$198)*D786</f>
        <v>345.90668166500751</v>
      </c>
      <c r="E1073" s="51">
        <f>(Input!E$18*Input!E$198)*E786</f>
        <v>297.82562060609428</v>
      </c>
    </row>
    <row r="1074" spans="1:5" ht="15" customHeight="1" x14ac:dyDescent="0.25">
      <c r="A1074" s="41" t="str">
        <f t="shared" ref="A1074:B1074" si="1041">A787</f>
        <v>K07</v>
      </c>
      <c r="B1074" s="4" t="str">
        <f t="shared" si="1041"/>
        <v>Salida Nacional / National exit</v>
      </c>
      <c r="C1074" s="46">
        <f>(Input!C$18*Input!C$198)*C787</f>
        <v>5565.9266256752562</v>
      </c>
      <c r="D1074" s="46">
        <f>(Input!D$18*Input!D$198)*D787</f>
        <v>5075.6725011653989</v>
      </c>
      <c r="E1074" s="51">
        <f>(Input!E$18*Input!E$198)*E787</f>
        <v>4370.2071761000198</v>
      </c>
    </row>
    <row r="1075" spans="1:5" ht="15" customHeight="1" x14ac:dyDescent="0.25">
      <c r="A1075" s="41" t="str">
        <f t="shared" ref="A1075:B1075" si="1042">A788</f>
        <v>K11.01</v>
      </c>
      <c r="B1075" s="4" t="str">
        <f t="shared" si="1042"/>
        <v>Salida Nacional / National exit</v>
      </c>
      <c r="C1075" s="46">
        <f>(Input!C$18*Input!C$198)*C788</f>
        <v>3169319.4567667199</v>
      </c>
      <c r="D1075" s="46">
        <f>(Input!D$18*Input!D$198)*D788</f>
        <v>2536314.7099785246</v>
      </c>
      <c r="E1075" s="51">
        <f>(Input!E$18*Input!E$198)*E788</f>
        <v>1862158.8420008628</v>
      </c>
    </row>
    <row r="1076" spans="1:5" ht="15" customHeight="1" x14ac:dyDescent="0.25">
      <c r="A1076" s="41" t="str">
        <f t="shared" ref="A1076:B1076" si="1043">A789</f>
        <v>K19</v>
      </c>
      <c r="B1076" s="4" t="str">
        <f t="shared" si="1043"/>
        <v>Salida Nacional / National exit</v>
      </c>
      <c r="C1076" s="46">
        <f>(Input!C$18*Input!C$198)*C789</f>
        <v>133604.35967391045</v>
      </c>
      <c r="D1076" s="46">
        <f>(Input!D$18*Input!D$198)*D789</f>
        <v>125051.68256624386</v>
      </c>
      <c r="E1076" s="51">
        <f>(Input!E$18*Input!E$198)*E789</f>
        <v>108344.17752199779</v>
      </c>
    </row>
    <row r="1077" spans="1:5" ht="15" customHeight="1" x14ac:dyDescent="0.25">
      <c r="A1077" s="41" t="str">
        <f t="shared" ref="A1077:B1077" si="1044">A790</f>
        <v>K25</v>
      </c>
      <c r="B1077" s="4" t="str">
        <f t="shared" si="1044"/>
        <v>Salida Nacional / National exit</v>
      </c>
      <c r="C1077" s="46">
        <f>(Input!C$18*Input!C$198)*C790</f>
        <v>28059.06850522734</v>
      </c>
      <c r="D1077" s="46">
        <f>(Input!D$18*Input!D$198)*D790</f>
        <v>26222.806540990656</v>
      </c>
      <c r="E1077" s="51">
        <f>(Input!E$18*Input!E$198)*E790</f>
        <v>22711.068698151012</v>
      </c>
    </row>
    <row r="1078" spans="1:5" ht="15" customHeight="1" x14ac:dyDescent="0.25">
      <c r="A1078" s="41" t="str">
        <f t="shared" ref="A1078:B1078" si="1045">A791</f>
        <v>K29</v>
      </c>
      <c r="B1078" s="4" t="str">
        <f t="shared" si="1045"/>
        <v>Salida Nacional / National exit</v>
      </c>
      <c r="C1078" s="46">
        <f>(Input!C$18*Input!C$198)*C791</f>
        <v>2268925.5343490713</v>
      </c>
      <c r="D1078" s="46">
        <f>(Input!D$18*Input!D$198)*D791</f>
        <v>1993187.6274978307</v>
      </c>
      <c r="E1078" s="51">
        <f>(Input!E$18*Input!E$198)*E791</f>
        <v>1629281.3900649583</v>
      </c>
    </row>
    <row r="1079" spans="1:5" ht="15" customHeight="1" x14ac:dyDescent="0.25">
      <c r="A1079" s="41" t="str">
        <f t="shared" ref="A1079:B1079" si="1046">A792</f>
        <v>K31</v>
      </c>
      <c r="B1079" s="4" t="str">
        <f t="shared" si="1046"/>
        <v>Salida Nacional / National exit</v>
      </c>
      <c r="C1079" s="46">
        <f>(Input!C$18*Input!C$198)*C792</f>
        <v>49186.655329738431</v>
      </c>
      <c r="D1079" s="46">
        <f>(Input!D$18*Input!D$198)*D792</f>
        <v>45306.566386999395</v>
      </c>
      <c r="E1079" s="51">
        <f>(Input!E$18*Input!E$198)*E792</f>
        <v>39103.68934905278</v>
      </c>
    </row>
    <row r="1080" spans="1:5" ht="15" customHeight="1" x14ac:dyDescent="0.25">
      <c r="A1080" s="41" t="str">
        <f t="shared" ref="A1080:B1080" si="1047">A793</f>
        <v>K37</v>
      </c>
      <c r="B1080" s="4" t="str">
        <f t="shared" si="1047"/>
        <v>Salida Nacional / National exit</v>
      </c>
      <c r="C1080" s="46">
        <f>(Input!C$18*Input!C$198)*C793</f>
        <v>2542307.4185087653</v>
      </c>
      <c r="D1080" s="46">
        <f>(Input!D$18*Input!D$198)*D793</f>
        <v>2346876.7761307037</v>
      </c>
      <c r="E1080" s="51">
        <f>(Input!E$18*Input!E$198)*E793</f>
        <v>2025134.0616840483</v>
      </c>
    </row>
    <row r="1081" spans="1:5" ht="15" customHeight="1" x14ac:dyDescent="0.25">
      <c r="A1081" s="41" t="str">
        <f t="shared" ref="A1081:B1081" si="1048">A794</f>
        <v>K39</v>
      </c>
      <c r="B1081" s="4" t="str">
        <f t="shared" si="1048"/>
        <v>Salida Nacional / National exit</v>
      </c>
      <c r="C1081" s="46">
        <f>(Input!C$18*Input!C$198)*C794</f>
        <v>125827.10161743141</v>
      </c>
      <c r="D1081" s="46">
        <f>(Input!D$18*Input!D$198)*D794</f>
        <v>117991.55366048543</v>
      </c>
      <c r="E1081" s="51">
        <f>(Input!E$18*Input!E$198)*E794</f>
        <v>102246.75219780278</v>
      </c>
    </row>
    <row r="1082" spans="1:5" ht="15" customHeight="1" x14ac:dyDescent="0.25">
      <c r="A1082" s="41" t="str">
        <f t="shared" ref="A1082:B1082" si="1049">A795</f>
        <v>K41</v>
      </c>
      <c r="B1082" s="4" t="str">
        <f t="shared" si="1049"/>
        <v>Salida Nacional / National exit</v>
      </c>
      <c r="C1082" s="46">
        <f>(Input!C$18*Input!C$198)*C795</f>
        <v>4399.2430831806178</v>
      </c>
      <c r="D1082" s="46">
        <f>(Input!D$18*Input!D$198)*D795</f>
        <v>4013.1682929527524</v>
      </c>
      <c r="E1082" s="51">
        <f>(Input!E$18*Input!E$198)*E795</f>
        <v>3455.136269815649</v>
      </c>
    </row>
    <row r="1083" spans="1:5" ht="15" customHeight="1" x14ac:dyDescent="0.25">
      <c r="A1083" s="41" t="str">
        <f t="shared" ref="A1083:B1083" si="1050">A796</f>
        <v>K44</v>
      </c>
      <c r="B1083" s="4" t="str">
        <f t="shared" si="1050"/>
        <v>Salida Nacional / National exit</v>
      </c>
      <c r="C1083" s="46">
        <f>(Input!C$18*Input!C$198)*C796</f>
        <v>19886.804170074047</v>
      </c>
      <c r="D1083" s="46">
        <f>(Input!D$18*Input!D$198)*D796</f>
        <v>18334.040574241681</v>
      </c>
      <c r="E1083" s="51">
        <f>(Input!E$18*Input!E$198)*E796</f>
        <v>15827.551535345376</v>
      </c>
    </row>
    <row r="1084" spans="1:5" ht="15" customHeight="1" x14ac:dyDescent="0.25">
      <c r="A1084" s="41" t="str">
        <f t="shared" ref="A1084:B1084" si="1051">A797</f>
        <v>K45</v>
      </c>
      <c r="B1084" s="4" t="str">
        <f t="shared" si="1051"/>
        <v>Salida Nacional / National exit</v>
      </c>
      <c r="C1084" s="46">
        <f>(Input!C$18*Input!C$198)*C797</f>
        <v>95868.413678033408</v>
      </c>
      <c r="D1084" s="46">
        <f>(Input!D$18*Input!D$198)*D797</f>
        <v>88687.236710386525</v>
      </c>
      <c r="E1084" s="51">
        <f>(Input!E$18*Input!E$198)*E797</f>
        <v>76628.705352564852</v>
      </c>
    </row>
    <row r="1085" spans="1:5" ht="15" customHeight="1" x14ac:dyDescent="0.25">
      <c r="A1085" s="41" t="str">
        <f t="shared" ref="A1085:B1085" si="1052">A798</f>
        <v>K46</v>
      </c>
      <c r="B1085" s="4" t="str">
        <f t="shared" si="1052"/>
        <v>Salida Nacional / National exit</v>
      </c>
      <c r="C1085" s="46">
        <f>(Input!C$18*Input!C$198)*C798</f>
        <v>54443.733129964647</v>
      </c>
      <c r="D1085" s="46">
        <f>(Input!D$18*Input!D$198)*D798</f>
        <v>50168.650627335941</v>
      </c>
      <c r="E1085" s="51">
        <f>(Input!E$18*Input!E$198)*E798</f>
        <v>43310.352159835449</v>
      </c>
    </row>
    <row r="1086" spans="1:5" ht="15" customHeight="1" x14ac:dyDescent="0.25">
      <c r="A1086" s="41" t="str">
        <f t="shared" ref="A1086:B1086" si="1053">A799</f>
        <v>K47</v>
      </c>
      <c r="B1086" s="4" t="str">
        <f t="shared" si="1053"/>
        <v>Salida Nacional / National exit</v>
      </c>
      <c r="C1086" s="46">
        <f>(Input!C$18*Input!C$198)*C799</f>
        <v>138162.59122593442</v>
      </c>
      <c r="D1086" s="46">
        <f>(Input!D$18*Input!D$198)*D799</f>
        <v>127649.87446973448</v>
      </c>
      <c r="E1086" s="51">
        <f>(Input!E$18*Input!E$198)*E799</f>
        <v>110274.6661230326</v>
      </c>
    </row>
    <row r="1087" spans="1:5" ht="15" customHeight="1" x14ac:dyDescent="0.25">
      <c r="A1087" s="41" t="str">
        <f t="shared" ref="A1087:B1087" si="1054">A800</f>
        <v>K48</v>
      </c>
      <c r="B1087" s="4" t="str">
        <f t="shared" si="1054"/>
        <v>Salida Nacional / National exit</v>
      </c>
      <c r="C1087" s="46">
        <f>(Input!C$18*Input!C$198)*C800</f>
        <v>223145.41113374926</v>
      </c>
      <c r="D1087" s="46">
        <f>(Input!D$18*Input!D$198)*D800</f>
        <v>206871.43782676914</v>
      </c>
      <c r="E1087" s="51">
        <f>(Input!E$18*Input!E$198)*E800</f>
        <v>178834.71271087951</v>
      </c>
    </row>
    <row r="1088" spans="1:5" ht="15" customHeight="1" x14ac:dyDescent="0.25">
      <c r="A1088" s="41" t="str">
        <f t="shared" ref="A1088:B1088" si="1055">A801</f>
        <v>K48.02</v>
      </c>
      <c r="B1088" s="4" t="str">
        <f t="shared" si="1055"/>
        <v>Salida Nacional / National exit</v>
      </c>
      <c r="C1088" s="46">
        <f>(Input!C$18*Input!C$198)*C801</f>
        <v>12520.707643413611</v>
      </c>
      <c r="D1088" s="46">
        <f>(Input!D$18*Input!D$198)*D801</f>
        <v>11432.783902446572</v>
      </c>
      <c r="E1088" s="51">
        <f>(Input!E$18*Input!E$198)*E801</f>
        <v>9841.8220107111902</v>
      </c>
    </row>
    <row r="1089" spans="1:5" ht="15" customHeight="1" x14ac:dyDescent="0.25">
      <c r="A1089" s="41" t="str">
        <f t="shared" ref="A1089:B1089" si="1056">A802</f>
        <v>K48.03</v>
      </c>
      <c r="B1089" s="4" t="str">
        <f t="shared" si="1056"/>
        <v>Salida Nacional / National exit</v>
      </c>
      <c r="C1089" s="46">
        <f>(Input!C$18*Input!C$198)*C802</f>
        <v>56420.707596206907</v>
      </c>
      <c r="D1089" s="46">
        <f>(Input!D$18*Input!D$198)*D802</f>
        <v>52085.923220316967</v>
      </c>
      <c r="E1089" s="51">
        <f>(Input!E$18*Input!E$198)*E802</f>
        <v>44943.855210075977</v>
      </c>
    </row>
    <row r="1090" spans="1:5" ht="15" customHeight="1" x14ac:dyDescent="0.25">
      <c r="A1090" s="41" t="str">
        <f t="shared" ref="A1090:B1090" si="1057">A803</f>
        <v>K48.05</v>
      </c>
      <c r="B1090" s="4" t="str">
        <f t="shared" si="1057"/>
        <v>Salida Nacional / National exit</v>
      </c>
      <c r="C1090" s="46">
        <f>(Input!C$18*Input!C$198)*C803</f>
        <v>36281.830854346372</v>
      </c>
      <c r="D1090" s="46">
        <f>(Input!D$18*Input!D$198)*D803</f>
        <v>33457.313697555248</v>
      </c>
      <c r="E1090" s="51">
        <f>(Input!E$18*Input!E$198)*E803</f>
        <v>28845.208580373786</v>
      </c>
    </row>
    <row r="1091" spans="1:5" ht="15" customHeight="1" x14ac:dyDescent="0.25">
      <c r="A1091" s="41" t="str">
        <f t="shared" ref="A1091:B1091" si="1058">A804</f>
        <v>K48.07</v>
      </c>
      <c r="B1091" s="4" t="str">
        <f t="shared" si="1058"/>
        <v>Salida Nacional / National exit</v>
      </c>
      <c r="C1091" s="46">
        <f>(Input!C$18*Input!C$198)*C804</f>
        <v>371421.95639844757</v>
      </c>
      <c r="D1091" s="46">
        <f>(Input!D$18*Input!D$198)*D804</f>
        <v>340824.10016100714</v>
      </c>
      <c r="E1091" s="51">
        <f>(Input!E$18*Input!E$198)*E804</f>
        <v>293389.52803714375</v>
      </c>
    </row>
    <row r="1092" spans="1:5" ht="15" customHeight="1" x14ac:dyDescent="0.25">
      <c r="A1092" s="41" t="str">
        <f t="shared" ref="A1092:B1092" si="1059">A805</f>
        <v>K48.08</v>
      </c>
      <c r="B1092" s="4" t="str">
        <f t="shared" si="1059"/>
        <v>Salida Nacional / National exit</v>
      </c>
      <c r="C1092" s="46">
        <f>(Input!C$18*Input!C$198)*C805</f>
        <v>6795.4169769918917</v>
      </c>
      <c r="D1092" s="46">
        <f>(Input!D$18*Input!D$198)*D805</f>
        <v>6389.6116321801765</v>
      </c>
      <c r="E1092" s="51">
        <f>(Input!E$18*Input!E$198)*E805</f>
        <v>5531.1248613281077</v>
      </c>
    </row>
    <row r="1093" spans="1:5" ht="15" customHeight="1" x14ac:dyDescent="0.25">
      <c r="A1093" s="41" t="str">
        <f t="shared" ref="A1093:B1093" si="1060">A806</f>
        <v>K48.10</v>
      </c>
      <c r="B1093" s="4" t="str">
        <f t="shared" si="1060"/>
        <v>Salida Nacional / National exit</v>
      </c>
      <c r="C1093" s="46">
        <f>(Input!C$18*Input!C$198)*C806</f>
        <v>49909.72219211929</v>
      </c>
      <c r="D1093" s="46">
        <f>(Input!D$18*Input!D$198)*D806</f>
        <v>46211.180194129862</v>
      </c>
      <c r="E1093" s="51">
        <f>(Input!E$18*Input!E$198)*E806</f>
        <v>39852.664921999181</v>
      </c>
    </row>
    <row r="1094" spans="1:5" ht="15" customHeight="1" x14ac:dyDescent="0.25">
      <c r="A1094" s="41" t="str">
        <f t="shared" ref="A1094:B1094" si="1061">A807</f>
        <v>K50</v>
      </c>
      <c r="B1094" s="4" t="str">
        <f t="shared" si="1061"/>
        <v>Salida Nacional / National exit</v>
      </c>
      <c r="C1094" s="46">
        <f>(Input!C$18*Input!C$198)*C807</f>
        <v>53259.933563692743</v>
      </c>
      <c r="D1094" s="46">
        <f>(Input!D$18*Input!D$198)*D807</f>
        <v>48959.71534833654</v>
      </c>
      <c r="E1094" s="51">
        <f>(Input!E$18*Input!E$198)*E807</f>
        <v>42271.174946579536</v>
      </c>
    </row>
    <row r="1095" spans="1:5" ht="15" customHeight="1" x14ac:dyDescent="0.25">
      <c r="A1095" s="41" t="str">
        <f t="shared" ref="A1095:B1095" si="1062">A808</f>
        <v>K52</v>
      </c>
      <c r="B1095" s="4" t="str">
        <f t="shared" si="1062"/>
        <v>Salida Nacional / National exit</v>
      </c>
      <c r="C1095" s="46">
        <f>(Input!C$18*Input!C$198)*C808</f>
        <v>515229.69338916912</v>
      </c>
      <c r="D1095" s="46">
        <f>(Input!D$18*Input!D$198)*D808</f>
        <v>466562.89522505074</v>
      </c>
      <c r="E1095" s="51">
        <f>(Input!E$18*Input!E$198)*E808</f>
        <v>401594.37356940092</v>
      </c>
    </row>
    <row r="1096" spans="1:5" ht="15" customHeight="1" x14ac:dyDescent="0.25">
      <c r="A1096" s="41" t="str">
        <f t="shared" ref="A1096:B1096" si="1063">A809</f>
        <v>K54</v>
      </c>
      <c r="B1096" s="4" t="str">
        <f t="shared" si="1063"/>
        <v>Salida Nacional / National exit</v>
      </c>
      <c r="C1096" s="46">
        <f>(Input!C$18*Input!C$198)*C809</f>
        <v>34580.47170202827</v>
      </c>
      <c r="D1096" s="46">
        <f>(Input!D$18*Input!D$198)*D809</f>
        <v>31974.563245972909</v>
      </c>
      <c r="E1096" s="51">
        <f>(Input!E$18*Input!E$198)*E809</f>
        <v>27673.043457933389</v>
      </c>
    </row>
    <row r="1097" spans="1:5" ht="15" customHeight="1" x14ac:dyDescent="0.25">
      <c r="A1097" s="41" t="str">
        <f t="shared" ref="A1097:B1097" si="1064">A810</f>
        <v>M01</v>
      </c>
      <c r="B1097" s="4" t="str">
        <f t="shared" si="1064"/>
        <v>Salida Nacional / National exit</v>
      </c>
      <c r="C1097" s="46">
        <f>(Input!C$18*Input!C$198)*C810</f>
        <v>18230.09112351586</v>
      </c>
      <c r="D1097" s="46">
        <f>(Input!D$18*Input!D$198)*D810</f>
        <v>16642.83105707663</v>
      </c>
      <c r="E1097" s="51">
        <f>(Input!E$18*Input!E$198)*E810</f>
        <v>14273.782104331291</v>
      </c>
    </row>
    <row r="1098" spans="1:5" ht="15" customHeight="1" x14ac:dyDescent="0.25">
      <c r="A1098" s="41" t="str">
        <f t="shared" ref="A1098:B1098" si="1065">A811</f>
        <v>M05</v>
      </c>
      <c r="B1098" s="4" t="str">
        <f t="shared" si="1065"/>
        <v>Salida Nacional / National exit</v>
      </c>
      <c r="C1098" s="46">
        <f>(Input!C$18*Input!C$198)*C811</f>
        <v>154551.62945352192</v>
      </c>
      <c r="D1098" s="46">
        <f>(Input!D$18*Input!D$198)*D811</f>
        <v>144360.88118226902</v>
      </c>
      <c r="E1098" s="51">
        <f>(Input!E$18*Input!E$198)*E811</f>
        <v>124549.87408146492</v>
      </c>
    </row>
    <row r="1099" spans="1:5" ht="15" customHeight="1" x14ac:dyDescent="0.25">
      <c r="A1099" s="41" t="str">
        <f t="shared" ref="A1099:B1099" si="1066">A812</f>
        <v>M09</v>
      </c>
      <c r="B1099" s="4" t="str">
        <f t="shared" si="1066"/>
        <v>Salida Nacional / National exit</v>
      </c>
      <c r="C1099" s="46">
        <f>(Input!C$18*Input!C$198)*C812</f>
        <v>51570.054831135669</v>
      </c>
      <c r="D1099" s="46">
        <f>(Input!D$18*Input!D$198)*D812</f>
        <v>47212.692338414963</v>
      </c>
      <c r="E1099" s="51">
        <f>(Input!E$18*Input!E$198)*E812</f>
        <v>40570.89638591087</v>
      </c>
    </row>
    <row r="1100" spans="1:5" ht="15" customHeight="1" x14ac:dyDescent="0.25">
      <c r="A1100" s="41" t="str">
        <f t="shared" ref="A1100:B1100" si="1067">A813</f>
        <v>N07</v>
      </c>
      <c r="B1100" s="4" t="str">
        <f t="shared" si="1067"/>
        <v>Salida Nacional / National exit</v>
      </c>
      <c r="C1100" s="46">
        <f>(Input!C$18*Input!C$198)*C813</f>
        <v>694220.76332507492</v>
      </c>
      <c r="D1100" s="46">
        <f>(Input!D$18*Input!D$198)*D813</f>
        <v>647942.33242273028</v>
      </c>
      <c r="E1100" s="51">
        <f>(Input!E$18*Input!E$198)*E813</f>
        <v>561000.08631876239</v>
      </c>
    </row>
    <row r="1101" spans="1:5" ht="15" customHeight="1" x14ac:dyDescent="0.25">
      <c r="A1101" s="41" t="str">
        <f t="shared" ref="A1101:B1101" si="1068">A814</f>
        <v>N07E.C.</v>
      </c>
      <c r="B1101" s="4" t="str">
        <f t="shared" si="1068"/>
        <v>Salida Nacional / National exit</v>
      </c>
      <c r="C1101" s="46">
        <f>(Input!C$18*Input!C$198)*C814</f>
        <v>5.3487830621203658</v>
      </c>
      <c r="D1101" s="46">
        <f>(Input!D$18*Input!D$198)*D814</f>
        <v>4.8370593479248409</v>
      </c>
      <c r="E1101" s="51">
        <f>(Input!E$18*Input!E$198)*E814</f>
        <v>4.1624576381846152</v>
      </c>
    </row>
    <row r="1102" spans="1:5" ht="15" customHeight="1" x14ac:dyDescent="0.25">
      <c r="A1102" s="41" t="str">
        <f t="shared" ref="A1102:B1102" si="1069">A815</f>
        <v>N08</v>
      </c>
      <c r="B1102" s="4" t="str">
        <f t="shared" si="1069"/>
        <v>Salida Nacional / National exit</v>
      </c>
      <c r="C1102" s="46">
        <f>(Input!C$18*Input!C$198)*C815</f>
        <v>29782.305015713697</v>
      </c>
      <c r="D1102" s="46">
        <f>(Input!D$18*Input!D$198)*D815</f>
        <v>27497.693546969051</v>
      </c>
      <c r="E1102" s="51">
        <f>(Input!E$18*Input!E$198)*E815</f>
        <v>23779.886543676566</v>
      </c>
    </row>
    <row r="1103" spans="1:5" ht="15" customHeight="1" x14ac:dyDescent="0.25">
      <c r="A1103" s="41" t="str">
        <f t="shared" ref="A1103:B1103" si="1070">A816</f>
        <v>N09</v>
      </c>
      <c r="B1103" s="4" t="str">
        <f t="shared" si="1070"/>
        <v>Salida Nacional / National exit</v>
      </c>
      <c r="C1103" s="46">
        <f>(Input!C$18*Input!C$198)*C816</f>
        <v>264125.72494077811</v>
      </c>
      <c r="D1103" s="46">
        <f>(Input!D$18*Input!D$198)*D816</f>
        <v>243303.53554597768</v>
      </c>
      <c r="E1103" s="51">
        <f>(Input!E$18*Input!E$198)*E816</f>
        <v>210283.57952351769</v>
      </c>
    </row>
    <row r="1104" spans="1:5" ht="15" customHeight="1" x14ac:dyDescent="0.25">
      <c r="A1104" s="41" t="str">
        <f t="shared" ref="A1104:B1104" si="1071">A817</f>
        <v>N10.1</v>
      </c>
      <c r="B1104" s="4" t="str">
        <f t="shared" si="1071"/>
        <v>Salida Nacional / National exit</v>
      </c>
      <c r="C1104" s="46">
        <f>(Input!C$18*Input!C$198)*C817</f>
        <v>88010.596430402584</v>
      </c>
      <c r="D1104" s="46">
        <f>(Input!D$18*Input!D$198)*D817</f>
        <v>79672.831605555839</v>
      </c>
      <c r="E1104" s="51">
        <f>(Input!E$18*Input!E$198)*E817</f>
        <v>68570.397169658085</v>
      </c>
    </row>
    <row r="1105" spans="1:5" ht="15" customHeight="1" x14ac:dyDescent="0.25">
      <c r="A1105" s="41" t="str">
        <f t="shared" ref="A1105:B1105" si="1072">A818</f>
        <v>O01A</v>
      </c>
      <c r="B1105" s="4" t="str">
        <f t="shared" si="1072"/>
        <v>Salida Nacional / National exit</v>
      </c>
      <c r="C1105" s="46">
        <f>(Input!C$18*Input!C$198)*C818</f>
        <v>5206718.2056366857</v>
      </c>
      <c r="D1105" s="46">
        <f>(Input!D$18*Input!D$198)*D818</f>
        <v>4236365.0795124611</v>
      </c>
      <c r="E1105" s="51">
        <f>(Input!E$18*Input!E$198)*E818</f>
        <v>3264380.0647844858</v>
      </c>
    </row>
    <row r="1106" spans="1:5" ht="15" customHeight="1" x14ac:dyDescent="0.25">
      <c r="A1106" s="41" t="str">
        <f t="shared" ref="A1106:B1106" si="1073">A819</f>
        <v>O02</v>
      </c>
      <c r="B1106" s="4" t="str">
        <f t="shared" si="1073"/>
        <v>Salida Nacional / National exit</v>
      </c>
      <c r="C1106" s="46">
        <f>(Input!C$18*Input!C$198)*C819</f>
        <v>38201.677661561895</v>
      </c>
      <c r="D1106" s="46">
        <f>(Input!D$18*Input!D$198)*D819</f>
        <v>34496.663714966009</v>
      </c>
      <c r="E1106" s="51">
        <f>(Input!E$18*Input!E$198)*E819</f>
        <v>29696.783005558751</v>
      </c>
    </row>
    <row r="1107" spans="1:5" ht="15" customHeight="1" x14ac:dyDescent="0.25">
      <c r="A1107" s="41" t="str">
        <f t="shared" ref="A1107:B1107" si="1074">A820</f>
        <v>O03</v>
      </c>
      <c r="B1107" s="4" t="str">
        <f t="shared" si="1074"/>
        <v>Salida Nacional / National exit</v>
      </c>
      <c r="C1107" s="46">
        <f>(Input!C$18*Input!C$198)*C820</f>
        <v>25684.735782346706</v>
      </c>
      <c r="D1107" s="46">
        <f>(Input!D$18*Input!D$198)*D820</f>
        <v>23094.330779487558</v>
      </c>
      <c r="E1107" s="51">
        <f>(Input!E$18*Input!E$198)*E820</f>
        <v>19916.65822948307</v>
      </c>
    </row>
    <row r="1108" spans="1:5" ht="15" customHeight="1" x14ac:dyDescent="0.25">
      <c r="A1108" s="41" t="str">
        <f t="shared" ref="A1108:B1108" si="1075">A821</f>
        <v>O04A</v>
      </c>
      <c r="B1108" s="4" t="str">
        <f t="shared" si="1075"/>
        <v>Salida Nacional / National exit</v>
      </c>
      <c r="C1108" s="46">
        <f>(Input!C$18*Input!C$198)*C821</f>
        <v>4082.9232861097053</v>
      </c>
      <c r="D1108" s="46">
        <f>(Input!D$18*Input!D$198)*D821</f>
        <v>3644.3022274123996</v>
      </c>
      <c r="E1108" s="51">
        <f>(Input!E$18*Input!E$198)*E821</f>
        <v>3136.6886889008028</v>
      </c>
    </row>
    <row r="1109" spans="1:5" ht="15" customHeight="1" x14ac:dyDescent="0.25">
      <c r="A1109" s="41" t="str">
        <f t="shared" ref="A1109:B1109" si="1076">A822</f>
        <v>O05</v>
      </c>
      <c r="B1109" s="4" t="str">
        <f t="shared" si="1076"/>
        <v>Salida Nacional / National exit</v>
      </c>
      <c r="C1109" s="46">
        <f>(Input!C$18*Input!C$198)*C822</f>
        <v>71940.466219188602</v>
      </c>
      <c r="D1109" s="46">
        <f>(Input!D$18*Input!D$198)*D822</f>
        <v>65546.274915631322</v>
      </c>
      <c r="E1109" s="51">
        <f>(Input!E$18*Input!E$198)*E822</f>
        <v>56689.376107370947</v>
      </c>
    </row>
    <row r="1110" spans="1:5" ht="15" customHeight="1" x14ac:dyDescent="0.25">
      <c r="A1110" s="41" t="str">
        <f t="shared" ref="A1110:B1110" si="1077">A823</f>
        <v>O06</v>
      </c>
      <c r="B1110" s="4" t="str">
        <f t="shared" si="1077"/>
        <v>Salida Nacional / National exit</v>
      </c>
      <c r="C1110" s="46">
        <f>(Input!C$18*Input!C$198)*C823</f>
        <v>1010121.1500935167</v>
      </c>
      <c r="D1110" s="46">
        <f>(Input!D$18*Input!D$198)*D823</f>
        <v>907261.44822362787</v>
      </c>
      <c r="E1110" s="51">
        <f>(Input!E$18*Input!E$198)*E823</f>
        <v>781899.41323615576</v>
      </c>
    </row>
    <row r="1111" spans="1:5" ht="15" customHeight="1" x14ac:dyDescent="0.25">
      <c r="A1111" s="41" t="str">
        <f t="shared" ref="A1111:B1111" si="1078">A824</f>
        <v>O07</v>
      </c>
      <c r="B1111" s="4" t="str">
        <f t="shared" si="1078"/>
        <v>Salida Nacional / National exit</v>
      </c>
      <c r="C1111" s="46">
        <f>(Input!C$18*Input!C$198)*C824</f>
        <v>614548.15036241035</v>
      </c>
      <c r="D1111" s="46">
        <f>(Input!D$18*Input!D$198)*D824</f>
        <v>557004.4535889565</v>
      </c>
      <c r="E1111" s="51">
        <f>(Input!E$18*Input!E$198)*E824</f>
        <v>481041.70309552562</v>
      </c>
    </row>
    <row r="1112" spans="1:5" ht="15" customHeight="1" x14ac:dyDescent="0.25">
      <c r="A1112" s="41" t="str">
        <f t="shared" ref="A1112:B1112" si="1079">A825</f>
        <v>O09</v>
      </c>
      <c r="B1112" s="4" t="str">
        <f t="shared" si="1079"/>
        <v>Salida Nacional / National exit</v>
      </c>
      <c r="C1112" s="46">
        <f>(Input!C$18*Input!C$198)*C825</f>
        <v>119326.31582158452</v>
      </c>
      <c r="D1112" s="46">
        <f>(Input!D$18*Input!D$198)*D825</f>
        <v>107984.63975714742</v>
      </c>
      <c r="E1112" s="51">
        <f>(Input!E$18*Input!E$198)*E825</f>
        <v>93216.567392108554</v>
      </c>
    </row>
    <row r="1113" spans="1:5" ht="15" customHeight="1" x14ac:dyDescent="0.25">
      <c r="A1113" s="41" t="str">
        <f t="shared" ref="A1113:B1113" si="1080">A826</f>
        <v>O11</v>
      </c>
      <c r="B1113" s="4" t="str">
        <f t="shared" si="1080"/>
        <v>Salida Nacional / National exit</v>
      </c>
      <c r="C1113" s="46">
        <f>(Input!C$18*Input!C$198)*C826</f>
        <v>288483.44422529009</v>
      </c>
      <c r="D1113" s="46">
        <f>(Input!D$18*Input!D$198)*D826</f>
        <v>257997.82412314214</v>
      </c>
      <c r="E1113" s="51">
        <f>(Input!E$18*Input!E$198)*E826</f>
        <v>222050.45157479504</v>
      </c>
    </row>
    <row r="1114" spans="1:5" ht="15" customHeight="1" x14ac:dyDescent="0.25">
      <c r="A1114" s="41" t="str">
        <f t="shared" ref="A1114:B1114" si="1081">A827</f>
        <v>O11E.C.</v>
      </c>
      <c r="B1114" s="4" t="str">
        <f t="shared" si="1081"/>
        <v>Salida Nacional / National exit</v>
      </c>
      <c r="C1114" s="46">
        <f>(Input!C$18*Input!C$198)*C827</f>
        <v>20.233003767056278</v>
      </c>
      <c r="D1114" s="46">
        <f>(Input!D$18*Input!D$198)*D827</f>
        <v>18.095291175360149</v>
      </c>
      <c r="E1114" s="51">
        <f>(Input!E$18*Input!E$198)*E827</f>
        <v>15.574124570799665</v>
      </c>
    </row>
    <row r="1115" spans="1:5" ht="15" customHeight="1" x14ac:dyDescent="0.25">
      <c r="A1115" s="41" t="str">
        <f t="shared" ref="A1115:B1115" si="1082">A828</f>
        <v>O12</v>
      </c>
      <c r="B1115" s="4" t="str">
        <f t="shared" si="1082"/>
        <v>Salida Nacional / National exit</v>
      </c>
      <c r="C1115" s="46">
        <f>(Input!C$18*Input!C$198)*C828</f>
        <v>3648.148062898912</v>
      </c>
      <c r="D1115" s="46">
        <f>(Input!D$18*Input!D$198)*D828</f>
        <v>3318.5156448283583</v>
      </c>
      <c r="E1115" s="51">
        <f>(Input!E$18*Input!E$198)*E828</f>
        <v>2867.3581115722086</v>
      </c>
    </row>
    <row r="1116" spans="1:5" ht="15" customHeight="1" x14ac:dyDescent="0.25">
      <c r="A1116" s="41" t="str">
        <f t="shared" ref="A1116:B1116" si="1083">A829</f>
        <v>O14</v>
      </c>
      <c r="B1116" s="4" t="str">
        <f t="shared" si="1083"/>
        <v>Salida Nacional / National exit</v>
      </c>
      <c r="C1116" s="46">
        <f>(Input!C$18*Input!C$198)*C829</f>
        <v>1316106.6817053584</v>
      </c>
      <c r="D1116" s="46">
        <f>(Input!D$18*Input!D$198)*D829</f>
        <v>1192892.4671379358</v>
      </c>
      <c r="E1116" s="51">
        <f>(Input!E$18*Input!E$198)*E829</f>
        <v>1028617.9240119616</v>
      </c>
    </row>
    <row r="1117" spans="1:5" ht="15" customHeight="1" x14ac:dyDescent="0.25">
      <c r="A1117" s="41" t="str">
        <f t="shared" ref="A1117:B1117" si="1084">A830</f>
        <v>O14A</v>
      </c>
      <c r="B1117" s="4" t="str">
        <f t="shared" si="1084"/>
        <v>Salida Nacional / National exit</v>
      </c>
      <c r="C1117" s="46">
        <f>(Input!C$18*Input!C$198)*C830</f>
        <v>25249.968230434071</v>
      </c>
      <c r="D1117" s="46">
        <f>(Input!D$18*Input!D$198)*D830</f>
        <v>23211.523475997656</v>
      </c>
      <c r="E1117" s="51">
        <f>(Input!E$18*Input!E$198)*E830</f>
        <v>20099.197691951522</v>
      </c>
    </row>
    <row r="1118" spans="1:5" ht="15" customHeight="1" x14ac:dyDescent="0.25">
      <c r="A1118" s="41" t="str">
        <f t="shared" ref="A1118:B1118" si="1085">A831</f>
        <v>O16</v>
      </c>
      <c r="B1118" s="4" t="str">
        <f t="shared" si="1085"/>
        <v>Salida Nacional / National exit</v>
      </c>
      <c r="C1118" s="46">
        <f>(Input!C$18*Input!C$198)*C831</f>
        <v>73119.246674892667</v>
      </c>
      <c r="D1118" s="46">
        <f>(Input!D$18*Input!D$198)*D831</f>
        <v>65740.41280903235</v>
      </c>
      <c r="E1118" s="51">
        <f>(Input!E$18*Input!E$198)*E831</f>
        <v>56612.751212846677</v>
      </c>
    </row>
    <row r="1119" spans="1:5" ht="15" customHeight="1" x14ac:dyDescent="0.25">
      <c r="A1119" s="41" t="str">
        <f t="shared" ref="A1119:B1119" si="1086">A832</f>
        <v>O17</v>
      </c>
      <c r="B1119" s="4" t="str">
        <f t="shared" si="1086"/>
        <v>Salida Nacional / National exit</v>
      </c>
      <c r="C1119" s="46">
        <f>(Input!C$18*Input!C$198)*C832</f>
        <v>43545.261908137385</v>
      </c>
      <c r="D1119" s="46">
        <f>(Input!D$18*Input!D$198)*D832</f>
        <v>39235.796499383971</v>
      </c>
      <c r="E1119" s="51">
        <f>(Input!E$18*Input!E$198)*E832</f>
        <v>33802.125665437859</v>
      </c>
    </row>
    <row r="1120" spans="1:5" ht="15" customHeight="1" x14ac:dyDescent="0.25">
      <c r="A1120" s="41" t="str">
        <f t="shared" ref="A1120:B1120" si="1087">A833</f>
        <v>O19</v>
      </c>
      <c r="B1120" s="4" t="str">
        <f t="shared" si="1087"/>
        <v>Salida Nacional / National exit</v>
      </c>
      <c r="C1120" s="46">
        <f>(Input!C$18*Input!C$198)*C833</f>
        <v>64872.362846515243</v>
      </c>
      <c r="D1120" s="46">
        <f>(Input!D$18*Input!D$198)*D833</f>
        <v>58371.235244221323</v>
      </c>
      <c r="E1120" s="51">
        <f>(Input!E$18*Input!E$198)*E833</f>
        <v>50247.927584150435</v>
      </c>
    </row>
    <row r="1121" spans="1:5" ht="15" customHeight="1" x14ac:dyDescent="0.25">
      <c r="A1121" s="41" t="str">
        <f t="shared" ref="A1121:B1121" si="1088">A834</f>
        <v>O22</v>
      </c>
      <c r="B1121" s="4" t="str">
        <f t="shared" si="1088"/>
        <v>Salida Nacional / National exit</v>
      </c>
      <c r="C1121" s="46">
        <f>(Input!C$18*Input!C$198)*C834</f>
        <v>143059.5182167844</v>
      </c>
      <c r="D1121" s="46">
        <f>(Input!D$18*Input!D$198)*D834</f>
        <v>129198.37528702435</v>
      </c>
      <c r="E1121" s="51">
        <f>(Input!E$18*Input!E$198)*E834</f>
        <v>111222.47822581357</v>
      </c>
    </row>
    <row r="1122" spans="1:5" ht="15" customHeight="1" x14ac:dyDescent="0.25">
      <c r="A1122" s="41" t="str">
        <f t="shared" ref="A1122:B1122" si="1089">A835</f>
        <v>O24</v>
      </c>
      <c r="B1122" s="4" t="str">
        <f t="shared" si="1089"/>
        <v>Salida Nacional / National exit</v>
      </c>
      <c r="C1122" s="46">
        <f>(Input!C$18*Input!C$198)*C835</f>
        <v>519254.59362524346</v>
      </c>
      <c r="D1122" s="46">
        <f>(Input!D$18*Input!D$198)*D835</f>
        <v>478454.1935514395</v>
      </c>
      <c r="E1122" s="51">
        <f>(Input!E$18*Input!E$198)*E835</f>
        <v>413650.24495925056</v>
      </c>
    </row>
    <row r="1123" spans="1:5" ht="15" customHeight="1" x14ac:dyDescent="0.25">
      <c r="A1123" s="41" t="str">
        <f t="shared" ref="A1123:B1123" si="1090">A836</f>
        <v>P01</v>
      </c>
      <c r="B1123" s="4" t="str">
        <f t="shared" si="1090"/>
        <v>Salida Nacional / National exit</v>
      </c>
      <c r="C1123" s="46">
        <f>(Input!C$18*Input!C$198)*C836</f>
        <v>116615.9760496887</v>
      </c>
      <c r="D1123" s="46">
        <f>(Input!D$18*Input!D$198)*D836</f>
        <v>106553.10319152371</v>
      </c>
      <c r="E1123" s="51">
        <f>(Input!E$18*Input!E$198)*E836</f>
        <v>92177.010096046186</v>
      </c>
    </row>
    <row r="1124" spans="1:5" ht="15" customHeight="1" x14ac:dyDescent="0.25">
      <c r="A1124" s="41" t="str">
        <f t="shared" ref="A1124:B1124" si="1091">A837</f>
        <v>P03</v>
      </c>
      <c r="B1124" s="4" t="str">
        <f t="shared" si="1091"/>
        <v>Salida Nacional / National exit</v>
      </c>
      <c r="C1124" s="46">
        <f>(Input!C$18*Input!C$198)*C837</f>
        <v>2764975.1256175865</v>
      </c>
      <c r="D1124" s="46">
        <f>(Input!D$18*Input!D$198)*D837</f>
        <v>2495364.3603185005</v>
      </c>
      <c r="E1124" s="51">
        <f>(Input!E$18*Input!E$198)*E837</f>
        <v>2151047.9559092107</v>
      </c>
    </row>
    <row r="1125" spans="1:5" ht="15" customHeight="1" x14ac:dyDescent="0.25">
      <c r="A1125" s="41" t="str">
        <f t="shared" ref="A1125:B1125" si="1092">A838</f>
        <v>P04</v>
      </c>
      <c r="B1125" s="4" t="str">
        <f t="shared" si="1092"/>
        <v>Salida Nacional / National exit</v>
      </c>
      <c r="C1125" s="46">
        <f>(Input!C$18*Input!C$198)*C838</f>
        <v>722296.38768198749</v>
      </c>
      <c r="D1125" s="46">
        <f>(Input!D$18*Input!D$198)*D838</f>
        <v>660187.69796752697</v>
      </c>
      <c r="E1125" s="51">
        <f>(Input!E$18*Input!E$198)*E838</f>
        <v>570330.51238297555</v>
      </c>
    </row>
    <row r="1126" spans="1:5" ht="15" customHeight="1" x14ac:dyDescent="0.25">
      <c r="A1126" s="41" t="str">
        <f t="shared" ref="A1126:B1126" si="1093">A839</f>
        <v>P04A</v>
      </c>
      <c r="B1126" s="4" t="str">
        <f t="shared" si="1093"/>
        <v>Salida Nacional / National exit</v>
      </c>
      <c r="C1126" s="46">
        <f>(Input!C$18*Input!C$198)*C839</f>
        <v>25158.972355958678</v>
      </c>
      <c r="D1126" s="46">
        <f>(Input!D$18*Input!D$198)*D839</f>
        <v>22611.153290343616</v>
      </c>
      <c r="E1126" s="51">
        <f>(Input!E$18*Input!E$198)*E839</f>
        <v>19478.851714361852</v>
      </c>
    </row>
    <row r="1127" spans="1:5" ht="15" customHeight="1" x14ac:dyDescent="0.25">
      <c r="A1127" s="41" t="str">
        <f t="shared" ref="A1127:B1127" si="1094">A840</f>
        <v>P06</v>
      </c>
      <c r="B1127" s="4" t="str">
        <f t="shared" si="1094"/>
        <v>Salida Nacional / National exit</v>
      </c>
      <c r="C1127" s="46">
        <f>(Input!C$18*Input!C$198)*C840</f>
        <v>50154.746854781486</v>
      </c>
      <c r="D1127" s="46">
        <f>(Input!D$18*Input!D$198)*D840</f>
        <v>45812.525711661387</v>
      </c>
      <c r="E1127" s="51">
        <f>(Input!E$18*Input!E$198)*E840</f>
        <v>39615.789882431876</v>
      </c>
    </row>
    <row r="1128" spans="1:5" ht="15" customHeight="1" x14ac:dyDescent="0.25">
      <c r="A1128" s="41" t="str">
        <f t="shared" ref="A1128:B1128" si="1095">A841</f>
        <v>Q03B</v>
      </c>
      <c r="B1128" s="4" t="str">
        <f t="shared" si="1095"/>
        <v>Salida Nacional / National exit</v>
      </c>
      <c r="C1128" s="46">
        <f>(Input!C$18*Input!C$198)*C841</f>
        <v>2475.3321484989838</v>
      </c>
      <c r="D1128" s="46">
        <f>(Input!D$18*Input!D$198)*D841</f>
        <v>2229.6839619880184</v>
      </c>
      <c r="E1128" s="51">
        <f>(Input!E$18*Input!E$198)*E841</f>
        <v>1919.5076927871298</v>
      </c>
    </row>
    <row r="1129" spans="1:5" ht="15" customHeight="1" x14ac:dyDescent="0.25">
      <c r="A1129" s="41" t="str">
        <f t="shared" ref="A1129:B1129" si="1096">A842</f>
        <v>T02</v>
      </c>
      <c r="B1129" s="4" t="str">
        <f t="shared" si="1096"/>
        <v>Salida Nacional / National exit</v>
      </c>
      <c r="C1129" s="46">
        <f>(Input!C$18*Input!C$198)*C842</f>
        <v>761690.06538165675</v>
      </c>
      <c r="D1129" s="46">
        <f>(Input!D$18*Input!D$198)*D842</f>
        <v>687836.91907005</v>
      </c>
      <c r="E1129" s="51">
        <f>(Input!E$18*Input!E$198)*E842</f>
        <v>592505.53204955359</v>
      </c>
    </row>
    <row r="1130" spans="1:5" ht="15" customHeight="1" x14ac:dyDescent="0.25">
      <c r="A1130" s="41" t="str">
        <f t="shared" ref="A1130:B1130" si="1097">A843</f>
        <v>T04</v>
      </c>
      <c r="B1130" s="4" t="str">
        <f t="shared" si="1097"/>
        <v>Salida Nacional / National exit</v>
      </c>
      <c r="C1130" s="46">
        <f>(Input!C$18*Input!C$198)*C843</f>
        <v>1362673.9267253918</v>
      </c>
      <c r="D1130" s="46">
        <f>(Input!D$18*Input!D$198)*D843</f>
        <v>1231403.5414427463</v>
      </c>
      <c r="E1130" s="51">
        <f>(Input!E$18*Input!E$198)*E843</f>
        <v>1060757.0690192438</v>
      </c>
    </row>
    <row r="1131" spans="1:5" ht="15" customHeight="1" x14ac:dyDescent="0.25">
      <c r="A1131" s="41" t="str">
        <f t="shared" ref="A1131:B1131" si="1098">A844</f>
        <v>T05</v>
      </c>
      <c r="B1131" s="4" t="str">
        <f t="shared" si="1098"/>
        <v>Salida Nacional / National exit</v>
      </c>
      <c r="C1131" s="46">
        <f>(Input!C$18*Input!C$198)*C844</f>
        <v>52429.656742422449</v>
      </c>
      <c r="D1131" s="46">
        <f>(Input!D$18*Input!D$198)*D844</f>
        <v>47392.390246231284</v>
      </c>
      <c r="E1131" s="51">
        <f>(Input!E$18*Input!E$198)*E844</f>
        <v>40822.462318515922</v>
      </c>
    </row>
    <row r="1132" spans="1:5" ht="15" customHeight="1" x14ac:dyDescent="0.25">
      <c r="A1132" s="41" t="str">
        <f t="shared" ref="A1132:B1132" si="1099">A845</f>
        <v>T05A</v>
      </c>
      <c r="B1132" s="4" t="str">
        <f t="shared" si="1099"/>
        <v>Salida Nacional / National exit</v>
      </c>
      <c r="C1132" s="46">
        <f>(Input!C$18*Input!C$198)*C845</f>
        <v>322501.13396590092</v>
      </c>
      <c r="D1132" s="46">
        <f>(Input!D$18*Input!D$198)*D845</f>
        <v>291765.62435272179</v>
      </c>
      <c r="E1132" s="51">
        <f>(Input!E$18*Input!E$198)*E845</f>
        <v>251320.88211261784</v>
      </c>
    </row>
    <row r="1133" spans="1:5" ht="15" customHeight="1" x14ac:dyDescent="0.25">
      <c r="A1133" s="41" t="str">
        <f t="shared" ref="A1133:B1133" si="1100">A846</f>
        <v>T06</v>
      </c>
      <c r="B1133" s="4" t="str">
        <f t="shared" si="1100"/>
        <v>Salida Nacional / National exit</v>
      </c>
      <c r="C1133" s="46">
        <f>(Input!C$18*Input!C$198)*C846</f>
        <v>36373.644343238797</v>
      </c>
      <c r="D1133" s="46">
        <f>(Input!D$18*Input!D$198)*D846</f>
        <v>32916.994603028514</v>
      </c>
      <c r="E1133" s="51">
        <f>(Input!E$18*Input!E$198)*E846</f>
        <v>28352.872622729355</v>
      </c>
    </row>
    <row r="1134" spans="1:5" ht="15" customHeight="1" x14ac:dyDescent="0.25">
      <c r="A1134" s="41" t="str">
        <f t="shared" ref="A1134:B1134" si="1101">A847</f>
        <v>T07</v>
      </c>
      <c r="B1134" s="4" t="str">
        <f t="shared" si="1101"/>
        <v>Salida Nacional / National exit</v>
      </c>
      <c r="C1134" s="46">
        <f>(Input!C$18*Input!C$198)*C847</f>
        <v>973585.36679311178</v>
      </c>
      <c r="D1134" s="46">
        <f>(Input!D$18*Input!D$198)*D847</f>
        <v>881566.28653976647</v>
      </c>
      <c r="E1134" s="51">
        <f>(Input!E$18*Input!E$198)*E847</f>
        <v>759319.43160379119</v>
      </c>
    </row>
    <row r="1135" spans="1:5" ht="15" customHeight="1" x14ac:dyDescent="0.25">
      <c r="A1135" s="41" t="str">
        <f t="shared" ref="A1135:B1135" si="1102">A848</f>
        <v>T08</v>
      </c>
      <c r="B1135" s="4" t="str">
        <f t="shared" si="1102"/>
        <v>Salida Nacional / National exit</v>
      </c>
      <c r="C1135" s="46">
        <f>(Input!C$18*Input!C$198)*C848</f>
        <v>59878.795987995582</v>
      </c>
      <c r="D1135" s="46">
        <f>(Input!D$18*Input!D$198)*D848</f>
        <v>54086.428930564551</v>
      </c>
      <c r="E1135" s="51">
        <f>(Input!E$18*Input!E$198)*E848</f>
        <v>46559.989821956136</v>
      </c>
    </row>
    <row r="1136" spans="1:5" ht="15" customHeight="1" x14ac:dyDescent="0.25">
      <c r="A1136" s="41" t="str">
        <f t="shared" ref="A1136:B1136" si="1103">A849</f>
        <v>T09.2</v>
      </c>
      <c r="B1136" s="4" t="str">
        <f t="shared" si="1103"/>
        <v>Salida Nacional / National exit</v>
      </c>
      <c r="C1136" s="46">
        <f>(Input!C$18*Input!C$198)*C849</f>
        <v>1091866.4245955755</v>
      </c>
      <c r="D1136" s="46">
        <f>(Input!D$18*Input!D$198)*D849</f>
        <v>988413.77482383722</v>
      </c>
      <c r="E1136" s="51">
        <f>(Input!E$18*Input!E$198)*E849</f>
        <v>851366.65535708377</v>
      </c>
    </row>
    <row r="1137" spans="1:5" ht="15" customHeight="1" x14ac:dyDescent="0.25">
      <c r="A1137" s="41" t="str">
        <f t="shared" ref="A1137:B1137" si="1104">A850</f>
        <v>T10</v>
      </c>
      <c r="B1137" s="4" t="str">
        <f t="shared" si="1104"/>
        <v>Salida Nacional / National exit</v>
      </c>
      <c r="C1137" s="46">
        <f>(Input!C$18*Input!C$198)*C850</f>
        <v>19998.967375732576</v>
      </c>
      <c r="D1137" s="46">
        <f>(Input!D$18*Input!D$198)*D850</f>
        <v>18060.853632151702</v>
      </c>
      <c r="E1137" s="51">
        <f>(Input!E$18*Input!E$198)*E850</f>
        <v>15547.903338902855</v>
      </c>
    </row>
    <row r="1138" spans="1:5" ht="15" customHeight="1" x14ac:dyDescent="0.25">
      <c r="A1138" s="41" t="str">
        <f t="shared" ref="A1138:B1138" si="1105">A851</f>
        <v>PR Barcelona</v>
      </c>
      <c r="B1138" s="4" t="str">
        <f t="shared" si="1105"/>
        <v>Planta GNL / LNG Plant</v>
      </c>
      <c r="C1138" s="46">
        <f>(Input!C$18*Input!C$198)*C851</f>
        <v>267883.95411503612</v>
      </c>
      <c r="D1138" s="46">
        <f>(Input!D$18*Input!D$198)*D851</f>
        <v>243711.84513556428</v>
      </c>
      <c r="E1138" s="51">
        <f>(Input!E$18*Input!E$198)*E851</f>
        <v>210153.9002397049</v>
      </c>
    </row>
    <row r="1139" spans="1:5" ht="15" customHeight="1" x14ac:dyDescent="0.25">
      <c r="A1139" s="41" t="str">
        <f t="shared" ref="A1139:B1139" si="1106">A852</f>
        <v>PR Cartagena</v>
      </c>
      <c r="B1139" s="4" t="str">
        <f t="shared" si="1106"/>
        <v>Planta GNL / LNG Plant</v>
      </c>
      <c r="C1139" s="46">
        <f>(Input!C$18*Input!C$198)*C852</f>
        <v>281054.03868345526</v>
      </c>
      <c r="D1139" s="46">
        <f>(Input!D$18*Input!D$198)*D852</f>
        <v>256437.34677514652</v>
      </c>
      <c r="E1139" s="51">
        <f>(Input!E$18*Input!E$198)*E852</f>
        <v>220478.73273526839</v>
      </c>
    </row>
    <row r="1140" spans="1:5" ht="15" customHeight="1" x14ac:dyDescent="0.25">
      <c r="A1140" s="41" t="str">
        <f t="shared" ref="A1140:B1140" si="1107">A853</f>
        <v>PR Huelva</v>
      </c>
      <c r="B1140" s="4" t="str">
        <f t="shared" si="1107"/>
        <v>Planta GNL / LNG Plant</v>
      </c>
      <c r="C1140" s="46">
        <f>(Input!C$18*Input!C$198)*C853</f>
        <v>424636.7331799299</v>
      </c>
      <c r="D1140" s="46">
        <f>(Input!D$18*Input!D$198)*D853</f>
        <v>385780.96627474093</v>
      </c>
      <c r="E1140" s="51">
        <f>(Input!E$18*Input!E$198)*E853</f>
        <v>332489.55763920478</v>
      </c>
    </row>
    <row r="1141" spans="1:5" ht="15" customHeight="1" x14ac:dyDescent="0.25">
      <c r="A1141" s="41" t="str">
        <f t="shared" ref="A1141:B1141" si="1108">A854</f>
        <v>PR Bilbao</v>
      </c>
      <c r="B1141" s="4" t="str">
        <f t="shared" si="1108"/>
        <v>Planta GNL / LNG Plant</v>
      </c>
      <c r="C1141" s="46">
        <f>(Input!C$18*Input!C$198)*C854</f>
        <v>358109.5833684922</v>
      </c>
      <c r="D1141" s="46">
        <f>(Input!D$18*Input!D$198)*D854</f>
        <v>318733.01675599144</v>
      </c>
      <c r="E1141" s="51">
        <f>(Input!E$18*Input!E$198)*E854</f>
        <v>274823.82394622592</v>
      </c>
    </row>
    <row r="1142" spans="1:5" ht="15" customHeight="1" x14ac:dyDescent="0.25">
      <c r="A1142" s="41" t="str">
        <f t="shared" ref="A1142:B1142" si="1109">A855</f>
        <v>PR Sagunto</v>
      </c>
      <c r="B1142" s="4" t="str">
        <f t="shared" si="1109"/>
        <v>Planta GNL / LNG Plant</v>
      </c>
      <c r="C1142" s="46">
        <f>(Input!C$18*Input!C$198)*C855</f>
        <v>218716.80490148277</v>
      </c>
      <c r="D1142" s="46">
        <f>(Input!D$18*Input!D$198)*D855</f>
        <v>200252.85923782442</v>
      </c>
      <c r="E1142" s="51">
        <f>(Input!E$18*Input!E$198)*E855</f>
        <v>172593.67332325765</v>
      </c>
    </row>
    <row r="1143" spans="1:5" ht="15" customHeight="1" x14ac:dyDescent="0.25">
      <c r="A1143" s="41" t="str">
        <f t="shared" ref="A1143:B1143" si="1110">A856</f>
        <v>PR Mugardos</v>
      </c>
      <c r="B1143" s="4" t="str">
        <f t="shared" si="1110"/>
        <v>Planta GNL / LNG Plant</v>
      </c>
      <c r="C1143" s="46">
        <f>(Input!C$18*Input!C$198)*C856</f>
        <v>196326.98383161752</v>
      </c>
      <c r="D1143" s="46">
        <f>(Input!D$18*Input!D$198)*D856</f>
        <v>175723.74949411617</v>
      </c>
      <c r="E1143" s="51">
        <f>(Input!E$18*Input!E$198)*E856</f>
        <v>151456.03305665587</v>
      </c>
    </row>
    <row r="1144" spans="1:5" ht="15" customHeight="1" x14ac:dyDescent="0.25">
      <c r="A1144" s="41" t="str">
        <f t="shared" ref="A1144:B1144" si="1111">A857</f>
        <v>PR El Musel</v>
      </c>
      <c r="B1144" s="4" t="str">
        <f t="shared" si="1111"/>
        <v>Planta GNL / LNG Plant</v>
      </c>
      <c r="C1144" s="46">
        <f>(Input!C$18*Input!C$198)*C857</f>
        <v>32145.980905713332</v>
      </c>
      <c r="D1144" s="46">
        <f>(Input!D$18*Input!D$198)*D857</f>
        <v>80056.051606250723</v>
      </c>
      <c r="E1144" s="51">
        <f>(Input!E$18*Input!E$198)*E857</f>
        <v>72715.76443568051</v>
      </c>
    </row>
    <row r="1145" spans="1:5" ht="15" customHeight="1" x14ac:dyDescent="0.25">
      <c r="A1145" s="41" t="str">
        <f t="shared" ref="A1145:B1145" si="1112">A858</f>
        <v>CI Tarifa</v>
      </c>
      <c r="B1145" s="4" t="str">
        <f t="shared" si="1112"/>
        <v>CI Tarifa</v>
      </c>
      <c r="C1145" s="46">
        <f>(Input!C$18*Input!C$198)*C858</f>
        <v>3124479.9289902095</v>
      </c>
      <c r="D1145" s="46">
        <f>(Input!D$18*Input!D$198)*D858</f>
        <v>2836441.9759742925</v>
      </c>
      <c r="E1145" s="51">
        <f>(Input!E$18*Input!E$198)*E858</f>
        <v>2397856.6081405785</v>
      </c>
    </row>
    <row r="1146" spans="1:5" ht="15" customHeight="1" x14ac:dyDescent="0.25">
      <c r="A1146" s="41" t="str">
        <f t="shared" ref="A1146:B1146" si="1113">A859</f>
        <v>CI Biriatou</v>
      </c>
      <c r="B1146" s="4" t="str">
        <f t="shared" si="1113"/>
        <v>VIP Pirineos</v>
      </c>
      <c r="C1146" s="46">
        <f>(Input!C$18*Input!C$198)*C859</f>
        <v>8506097.2987994812</v>
      </c>
      <c r="D1146" s="46">
        <f>(Input!D$18*Input!D$198)*D859</f>
        <v>7632980.0626729</v>
      </c>
      <c r="E1146" s="51">
        <f>(Input!E$18*Input!E$198)*E859</f>
        <v>6462211.7741248254</v>
      </c>
    </row>
    <row r="1147" spans="1:5" ht="15" customHeight="1" x14ac:dyDescent="0.25">
      <c r="A1147" s="41" t="str">
        <f t="shared" ref="A1147:B1147" si="1114">A860</f>
        <v>CI Larrau</v>
      </c>
      <c r="B1147" s="4" t="str">
        <f t="shared" si="1114"/>
        <v>VIP Pirineos</v>
      </c>
      <c r="C1147" s="46">
        <f>(Input!C$18*Input!C$198)*C860</f>
        <v>13654997.09796343</v>
      </c>
      <c r="D1147" s="46">
        <f>(Input!D$18*Input!D$198)*D860</f>
        <v>12280817.171445511</v>
      </c>
      <c r="E1147" s="51">
        <f>(Input!E$18*Input!E$198)*E860</f>
        <v>10405830.540139938</v>
      </c>
    </row>
    <row r="1148" spans="1:5" ht="15" customHeight="1" x14ac:dyDescent="0.25">
      <c r="A1148" s="41" t="str">
        <f t="shared" ref="A1148:B1148" si="1115">A861</f>
        <v>CI Badajoz</v>
      </c>
      <c r="B1148" s="4" t="str">
        <f t="shared" si="1115"/>
        <v>VIP Ibérico</v>
      </c>
      <c r="C1148" s="46">
        <f>(Input!C$18*Input!C$198)*C861</f>
        <v>7419826.3879252849</v>
      </c>
      <c r="D1148" s="46">
        <f>(Input!D$18*Input!D$198)*D861</f>
        <v>6398835.3569506705</v>
      </c>
      <c r="E1148" s="51">
        <f>(Input!E$18*Input!E$198)*E861</f>
        <v>5240327.5381259313</v>
      </c>
    </row>
    <row r="1149" spans="1:5" ht="15" customHeight="1" x14ac:dyDescent="0.25">
      <c r="A1149" s="41" t="str">
        <f t="shared" ref="A1149:B1149" si="1116">A862</f>
        <v>CI Tuy</v>
      </c>
      <c r="B1149" s="4" t="str">
        <f t="shared" si="1116"/>
        <v>VIP Ibérico</v>
      </c>
      <c r="C1149" s="46">
        <f>(Input!C$18*Input!C$198)*C862</f>
        <v>770569.02366434038</v>
      </c>
      <c r="D1149" s="46">
        <f>(Input!D$18*Input!D$198)*D862</f>
        <v>660084.7003556859</v>
      </c>
      <c r="E1149" s="51">
        <f>(Input!E$18*Input!E$198)*E862</f>
        <v>540704.98453423544</v>
      </c>
    </row>
    <row r="1150" spans="1:5" ht="15" customHeight="1" x14ac:dyDescent="0.25">
      <c r="A1150" s="41" t="str">
        <f t="shared" ref="A1150:B1150" si="1117">A863</f>
        <v>AS Serrablo</v>
      </c>
      <c r="B1150" s="4" t="str">
        <f t="shared" si="1117"/>
        <v>AA.SS / Storage facilities</v>
      </c>
      <c r="C1150" s="46">
        <f>(Input!C$18*Input!C$198)*C863</f>
        <v>928617.77608333365</v>
      </c>
      <c r="D1150" s="46">
        <f>(Input!D$18*Input!D$198)*D863</f>
        <v>658081.53967761493</v>
      </c>
      <c r="E1150" s="51">
        <f>(Input!E$18*Input!E$198)*E863</f>
        <v>739443.44741625641</v>
      </c>
    </row>
    <row r="1151" spans="1:5" ht="15" customHeight="1" x14ac:dyDescent="0.25">
      <c r="A1151" s="41" t="str">
        <f t="shared" ref="A1151:B1151" si="1118">A864</f>
        <v>AS Gaviota</v>
      </c>
      <c r="B1151" s="4" t="str">
        <f t="shared" si="1118"/>
        <v>AA.SS / Storage facilities</v>
      </c>
      <c r="C1151" s="46">
        <f>(Input!C$18*Input!C$198)*C864</f>
        <v>1796890.4862240362</v>
      </c>
      <c r="D1151" s="46">
        <f>(Input!D$18*Input!D$198)*D864</f>
        <v>1263737.7084021096</v>
      </c>
      <c r="E1151" s="51">
        <f>(Input!E$18*Input!E$198)*E864</f>
        <v>1419376.7856569968</v>
      </c>
    </row>
    <row r="1152" spans="1:5" ht="15" customHeight="1" x14ac:dyDescent="0.25">
      <c r="A1152" s="41" t="str">
        <f t="shared" ref="A1152:B1152" si="1119">A865</f>
        <v>AS Yela</v>
      </c>
      <c r="B1152" s="4" t="str">
        <f t="shared" si="1119"/>
        <v>AA.SS / Storage facilities</v>
      </c>
      <c r="C1152" s="46">
        <f>(Input!C$18*Input!C$198)*C865</f>
        <v>1055206.7420295884</v>
      </c>
      <c r="D1152" s="46">
        <f>(Input!D$18*Input!D$198)*D865</f>
        <v>747424.62962979591</v>
      </c>
      <c r="E1152" s="51">
        <f>(Input!E$18*Input!E$198)*E865</f>
        <v>838681.96146152762</v>
      </c>
    </row>
    <row r="1153" spans="1:9" ht="15" customHeight="1" thickBot="1" x14ac:dyDescent="0.3">
      <c r="A1153" s="41" t="str">
        <f t="shared" ref="A1153:B1153" si="1120">A866</f>
        <v>YAC/AS Marismas</v>
      </c>
      <c r="B1153" s="4" t="str">
        <f t="shared" si="1120"/>
        <v>AA.SS / Storage facilities</v>
      </c>
      <c r="C1153" s="46">
        <f>(Input!C$18*Input!C$198)*C866</f>
        <v>39414.530526682371</v>
      </c>
      <c r="D1153" s="46">
        <f>(Input!D$18*Input!D$198)*D866</f>
        <v>28182.615517993545</v>
      </c>
      <c r="E1153" s="51">
        <f>(Input!E$18*Input!E$198)*E866</f>
        <v>31674.04648581977</v>
      </c>
    </row>
    <row r="1154" spans="1:9" ht="18.75" customHeight="1" thickBot="1" x14ac:dyDescent="0.3">
      <c r="A1154" s="28" t="s">
        <v>7</v>
      </c>
      <c r="B1154" s="29"/>
      <c r="C1154" s="59">
        <f>SUM(C873:C1153)</f>
        <v>236913445.58867145</v>
      </c>
      <c r="D1154" s="59">
        <f>SUM(D873:D1153)</f>
        <v>207137818.91473234</v>
      </c>
      <c r="E1154" s="60">
        <f>SUM(E873:E1153)</f>
        <v>171589485.77686989</v>
      </c>
      <c r="H1154" s="169"/>
      <c r="I1154" s="169"/>
    </row>
    <row r="1155" spans="1:9" x14ac:dyDescent="0.25">
      <c r="C1155" s="116">
        <f>C1154-(Input!C$18*Input!C$198)</f>
        <v>0</v>
      </c>
      <c r="D1155" s="116">
        <f>D1154-(Input!D$18*Input!D$198)</f>
        <v>0</v>
      </c>
      <c r="E1155" s="116">
        <f>E1154-(Input!E$18*Input!E$198)</f>
        <v>0</v>
      </c>
      <c r="H1155" s="169"/>
      <c r="I1155" s="169"/>
    </row>
    <row r="1156" spans="1:9" ht="27.75" customHeight="1" x14ac:dyDescent="0.25">
      <c r="A1156" s="84" t="s">
        <v>184</v>
      </c>
      <c r="B1156" s="18"/>
      <c r="C1156" s="19"/>
      <c r="D1156" s="19"/>
      <c r="E1156" s="19"/>
    </row>
    <row r="1157" spans="1:9" ht="5.0999999999999996" customHeight="1" thickBot="1" x14ac:dyDescent="0.3"/>
    <row r="1158" spans="1:9" ht="15" customHeight="1" x14ac:dyDescent="0.25">
      <c r="A1158" s="216" t="s">
        <v>36</v>
      </c>
      <c r="B1158" s="214" t="s">
        <v>162</v>
      </c>
      <c r="C1158" s="22" t="s">
        <v>11</v>
      </c>
      <c r="D1158" s="23"/>
      <c r="E1158" s="24"/>
    </row>
    <row r="1159" spans="1:9" ht="33" customHeight="1" x14ac:dyDescent="0.25">
      <c r="A1159" s="217"/>
      <c r="B1159" s="215"/>
      <c r="C1159" s="21" t="s">
        <v>57</v>
      </c>
      <c r="D1159" s="21" t="s">
        <v>58</v>
      </c>
      <c r="E1159" s="25" t="s">
        <v>59</v>
      </c>
    </row>
    <row r="1160" spans="1:9" ht="15" customHeight="1" x14ac:dyDescent="0.25">
      <c r="A1160" s="48" t="str">
        <f>'Exit Capacity'!A12</f>
        <v>01.1A</v>
      </c>
      <c r="B1160" s="4" t="str">
        <f>B873</f>
        <v>Salida Nacional / National exit</v>
      </c>
      <c r="C1160" s="61">
        <f>IF(C12=0,"",C873/C12)</f>
        <v>192.16111319797517</v>
      </c>
      <c r="D1160" s="61">
        <f>IF(D12=0,"",D873/D12)</f>
        <v>172.54372949272653</v>
      </c>
      <c r="E1160" s="62">
        <f>IF(E12=0,"",E873/E12)</f>
        <v>148.78622370770992</v>
      </c>
    </row>
    <row r="1161" spans="1:9" ht="15" customHeight="1" x14ac:dyDescent="0.25">
      <c r="A1161" s="41" t="str">
        <f>'Exit Capacity'!A13</f>
        <v>03A</v>
      </c>
      <c r="B1161" s="4" t="str">
        <f t="shared" ref="B1161:B1224" si="1121">B874</f>
        <v>Salida Nacional / National exit</v>
      </c>
      <c r="C1161" s="61">
        <f t="shared" ref="C1161:E1161" si="1122">IF(C13=0,"",C874/C13)</f>
        <v>188.39536873938675</v>
      </c>
      <c r="D1161" s="61">
        <f t="shared" si="1122"/>
        <v>169.09623255172713</v>
      </c>
      <c r="E1161" s="62">
        <f t="shared" si="1122"/>
        <v>145.81257993629814</v>
      </c>
    </row>
    <row r="1162" spans="1:9" ht="15" customHeight="1" x14ac:dyDescent="0.25">
      <c r="A1162" s="41" t="str">
        <f>'Exit Capacity'!A14</f>
        <v>1.01</v>
      </c>
      <c r="B1162" s="4" t="str">
        <f t="shared" si="1121"/>
        <v>Salida Nacional / National exit</v>
      </c>
      <c r="C1162" s="61">
        <f t="shared" ref="C1162:E1162" si="1123">IF(C14=0,"",C875/C14)</f>
        <v>122.23435500022423</v>
      </c>
      <c r="D1162" s="61">
        <f t="shared" si="1123"/>
        <v>111.99852546307005</v>
      </c>
      <c r="E1162" s="62">
        <f t="shared" si="1123"/>
        <v>96.675641505340039</v>
      </c>
    </row>
    <row r="1163" spans="1:9" ht="15" customHeight="1" x14ac:dyDescent="0.25">
      <c r="A1163" s="41" t="str">
        <f>'Exit Capacity'!A15</f>
        <v>10</v>
      </c>
      <c r="B1163" s="4" t="str">
        <f t="shared" si="1121"/>
        <v>Salida Nacional / National exit</v>
      </c>
      <c r="C1163" s="61">
        <f t="shared" ref="C1163:E1163" si="1124">IF(C15=0,"",C876/C15)</f>
        <v>111.50158416895712</v>
      </c>
      <c r="D1163" s="61">
        <f t="shared" si="1124"/>
        <v>102.08277005610573</v>
      </c>
      <c r="E1163" s="62">
        <f t="shared" si="1124"/>
        <v>88.11172688500406</v>
      </c>
    </row>
    <row r="1164" spans="1:9" ht="15" customHeight="1" x14ac:dyDescent="0.25">
      <c r="A1164" s="41" t="str">
        <f>'Exit Capacity'!A16</f>
        <v>11</v>
      </c>
      <c r="B1164" s="4" t="str">
        <f t="shared" si="1121"/>
        <v>Salida Nacional / National exit</v>
      </c>
      <c r="C1164" s="61">
        <f t="shared" ref="C1164:E1164" si="1125">IF(C16=0,"",C877/C16)</f>
        <v>108.60909253676678</v>
      </c>
      <c r="D1164" s="61">
        <f t="shared" si="1125"/>
        <v>99.410464833866698</v>
      </c>
      <c r="E1164" s="62">
        <f t="shared" si="1125"/>
        <v>85.803744000849818</v>
      </c>
    </row>
    <row r="1165" spans="1:9" ht="15" customHeight="1" x14ac:dyDescent="0.25">
      <c r="A1165" s="41" t="str">
        <f>'Exit Capacity'!A17</f>
        <v>12</v>
      </c>
      <c r="B1165" s="4" t="str">
        <f t="shared" si="1121"/>
        <v>Salida Nacional / National exit</v>
      </c>
      <c r="C1165" s="61">
        <f t="shared" ref="C1165:E1165" si="1126">IF(C17=0,"",C878/C17)</f>
        <v>107.59318162049334</v>
      </c>
      <c r="D1165" s="61">
        <f t="shared" si="1126"/>
        <v>98.471888550127744</v>
      </c>
      <c r="E1165" s="62">
        <f t="shared" si="1126"/>
        <v>84.99312626889494</v>
      </c>
    </row>
    <row r="1166" spans="1:9" ht="15" customHeight="1" x14ac:dyDescent="0.25">
      <c r="A1166" s="41" t="str">
        <f>'Exit Capacity'!A18</f>
        <v>13</v>
      </c>
      <c r="B1166" s="4" t="str">
        <f t="shared" si="1121"/>
        <v>Salida Nacional / National exit</v>
      </c>
      <c r="C1166" s="61">
        <f t="shared" ref="C1166:E1166" si="1127">IF(C18=0,"",C879/C18)</f>
        <v>105.0101793592361</v>
      </c>
      <c r="D1166" s="61">
        <f t="shared" si="1127"/>
        <v>96.085513303611975</v>
      </c>
      <c r="E1166" s="62">
        <f t="shared" si="1127"/>
        <v>82.932091781407394</v>
      </c>
    </row>
    <row r="1167" spans="1:9" ht="15" customHeight="1" x14ac:dyDescent="0.25">
      <c r="A1167" s="41" t="str">
        <f>'Exit Capacity'!A19</f>
        <v>13A</v>
      </c>
      <c r="B1167" s="4" t="str">
        <f t="shared" si="1121"/>
        <v>Salida Nacional / National exit</v>
      </c>
      <c r="C1167" s="61">
        <f t="shared" ref="C1167:E1167" si="1128">IF(C19=0,"",C880/C19)</f>
        <v>103.98894953764189</v>
      </c>
      <c r="D1167" s="61">
        <f t="shared" si="1128"/>
        <v>95.142023007916293</v>
      </c>
      <c r="E1167" s="62">
        <f t="shared" si="1128"/>
        <v>82.117229977557514</v>
      </c>
    </row>
    <row r="1168" spans="1:9" ht="15" customHeight="1" x14ac:dyDescent="0.25">
      <c r="A1168" s="41" t="str">
        <f>'Exit Capacity'!A20</f>
        <v>14</v>
      </c>
      <c r="B1168" s="4" t="str">
        <f t="shared" si="1121"/>
        <v>Salida Nacional / National exit</v>
      </c>
      <c r="C1168" s="61">
        <f t="shared" ref="C1168:E1168" si="1129">IF(C20=0,"",C881/C20)</f>
        <v>103.36486464666767</v>
      </c>
      <c r="D1168" s="61">
        <f t="shared" si="1129"/>
        <v>94.565445604991169</v>
      </c>
      <c r="E1168" s="62">
        <f t="shared" si="1129"/>
        <v>81.619258875204821</v>
      </c>
    </row>
    <row r="1169" spans="1:5" ht="15" customHeight="1" x14ac:dyDescent="0.25">
      <c r="A1169" s="41" t="str">
        <f>'Exit Capacity'!A21</f>
        <v>15</v>
      </c>
      <c r="B1169" s="4" t="str">
        <f t="shared" si="1121"/>
        <v>Salida Nacional / National exit</v>
      </c>
      <c r="C1169" s="61">
        <f t="shared" ref="C1169:E1169" si="1130">IF(C21=0,"",C882/C21)</f>
        <v>100.82668302758043</v>
      </c>
      <c r="D1169" s="61">
        <f t="shared" si="1130"/>
        <v>92.220479099230914</v>
      </c>
      <c r="E1169" s="62">
        <f t="shared" si="1130"/>
        <v>79.593987766886258</v>
      </c>
    </row>
    <row r="1170" spans="1:5" ht="15" customHeight="1" x14ac:dyDescent="0.25">
      <c r="A1170" s="41" t="str">
        <f>'Exit Capacity'!A22</f>
        <v>15.02</v>
      </c>
      <c r="B1170" s="4" t="str">
        <f t="shared" si="1121"/>
        <v>Salida Nacional / National exit</v>
      </c>
      <c r="C1170" s="61">
        <f t="shared" ref="C1170:E1170" si="1131">IF(C22=0,"",C883/C22)</f>
        <v>100.32381672807804</v>
      </c>
      <c r="D1170" s="61">
        <f t="shared" si="1131"/>
        <v>91.975950337238942</v>
      </c>
      <c r="E1170" s="62">
        <f t="shared" si="1131"/>
        <v>79.370953676004106</v>
      </c>
    </row>
    <row r="1171" spans="1:5" ht="15" customHeight="1" x14ac:dyDescent="0.25">
      <c r="A1171" s="41" t="str">
        <f>'Exit Capacity'!A23</f>
        <v>15.04</v>
      </c>
      <c r="B1171" s="4" t="str">
        <f t="shared" si="1121"/>
        <v>Salida Nacional / National exit</v>
      </c>
      <c r="C1171" s="61">
        <f t="shared" ref="C1171:E1171" si="1132">IF(C23=0,"",C884/C23)</f>
        <v>99.815090419787794</v>
      </c>
      <c r="D1171" s="61">
        <f t="shared" si="1132"/>
        <v>91.728222635089381</v>
      </c>
      <c r="E1171" s="62">
        <f t="shared" si="1132"/>
        <v>79.145011923104292</v>
      </c>
    </row>
    <row r="1172" spans="1:5" ht="15" customHeight="1" x14ac:dyDescent="0.25">
      <c r="A1172" s="41" t="str">
        <f>'Exit Capacity'!A24</f>
        <v>15.07</v>
      </c>
      <c r="B1172" s="4" t="str">
        <f t="shared" si="1121"/>
        <v>Salida Nacional / National exit</v>
      </c>
      <c r="C1172" s="61">
        <f t="shared" ref="C1172:E1172" si="1133">IF(C24=0,"",C885/C24)</f>
        <v>99.4220639581727</v>
      </c>
      <c r="D1172" s="61">
        <f t="shared" si="1133"/>
        <v>91.483210369937467</v>
      </c>
      <c r="E1172" s="62">
        <f t="shared" si="1133"/>
        <v>78.930254366674603</v>
      </c>
    </row>
    <row r="1173" spans="1:5" ht="15" customHeight="1" x14ac:dyDescent="0.25">
      <c r="A1173" s="41" t="str">
        <f>'Exit Capacity'!A25</f>
        <v>15.08</v>
      </c>
      <c r="B1173" s="4" t="str">
        <f t="shared" si="1121"/>
        <v>Salida Nacional / National exit</v>
      </c>
      <c r="C1173" s="61">
        <f t="shared" ref="C1173:E1173" si="1134">IF(C25=0,"",C886/C25)</f>
        <v>99.207570902526896</v>
      </c>
      <c r="D1173" s="61">
        <f t="shared" si="1134"/>
        <v>91.337361435638243</v>
      </c>
      <c r="E1173" s="62">
        <f t="shared" si="1134"/>
        <v>78.803948526801634</v>
      </c>
    </row>
    <row r="1174" spans="1:5" ht="15" customHeight="1" x14ac:dyDescent="0.25">
      <c r="A1174" s="41" t="str">
        <f>'Exit Capacity'!A26</f>
        <v>15.08A</v>
      </c>
      <c r="B1174" s="4" t="str">
        <f t="shared" si="1121"/>
        <v>Salida Nacional / National exit</v>
      </c>
      <c r="C1174" s="61">
        <f t="shared" ref="C1174:E1174" si="1135">IF(C26=0,"",C887/C26)</f>
        <v>99.117176578223152</v>
      </c>
      <c r="D1174" s="61">
        <f t="shared" si="1135"/>
        <v>91.275895968485045</v>
      </c>
      <c r="E1174" s="62">
        <f t="shared" si="1135"/>
        <v>78.750719152934309</v>
      </c>
    </row>
    <row r="1175" spans="1:5" ht="15" customHeight="1" x14ac:dyDescent="0.25">
      <c r="A1175" s="41" t="str">
        <f>'Exit Capacity'!A27</f>
        <v>15.09</v>
      </c>
      <c r="B1175" s="4" t="str">
        <f t="shared" si="1121"/>
        <v>Salida Nacional / National exit</v>
      </c>
      <c r="C1175" s="61">
        <f t="shared" ref="C1175:E1175" si="1136">IF(C27=0,"",C888/C27)</f>
        <v>99.092297993141713</v>
      </c>
      <c r="D1175" s="61">
        <f t="shared" si="1136"/>
        <v>91.258979266403088</v>
      </c>
      <c r="E1175" s="62">
        <f t="shared" si="1136"/>
        <v>78.736069212058112</v>
      </c>
    </row>
    <row r="1176" spans="1:5" ht="15" customHeight="1" x14ac:dyDescent="0.25">
      <c r="A1176" s="41" t="str">
        <f>'Exit Capacity'!A28</f>
        <v>15.09AD</v>
      </c>
      <c r="B1176" s="4" t="str">
        <f t="shared" si="1121"/>
        <v>Salida Nacional / National exit</v>
      </c>
      <c r="C1176" s="61">
        <f t="shared" ref="C1176:E1176" si="1137">IF(C28=0,"",C889/C28)</f>
        <v>99.046186271178328</v>
      </c>
      <c r="D1176" s="61">
        <f t="shared" si="1137"/>
        <v>91.227624659202363</v>
      </c>
      <c r="E1176" s="62">
        <f t="shared" si="1137"/>
        <v>78.708915979740041</v>
      </c>
    </row>
    <row r="1177" spans="1:5" ht="15" customHeight="1" x14ac:dyDescent="0.25">
      <c r="A1177" s="41" t="str">
        <f>'Exit Capacity'!A29</f>
        <v>15.09X</v>
      </c>
      <c r="B1177" s="4" t="str">
        <f t="shared" si="1121"/>
        <v>Salida Nacional / National exit</v>
      </c>
      <c r="C1177" s="61">
        <f t="shared" ref="C1177:E1177" si="1138">IF(C29=0,"",C890/C29)</f>
        <v>98.895226342576066</v>
      </c>
      <c r="D1177" s="61">
        <f t="shared" si="1138"/>
        <v>91.124976372327865</v>
      </c>
      <c r="E1177" s="62">
        <f t="shared" si="1138"/>
        <v>78.620022096850178</v>
      </c>
    </row>
    <row r="1178" spans="1:5" ht="15" customHeight="1" x14ac:dyDescent="0.25">
      <c r="A1178" s="41" t="str">
        <f>'Exit Capacity'!A30</f>
        <v>15.09X.3</v>
      </c>
      <c r="B1178" s="4" t="str">
        <f t="shared" si="1121"/>
        <v>Salida Nacional / National exit</v>
      </c>
      <c r="C1178" s="61">
        <f t="shared" ref="C1178:E1178" si="1139">IF(C30=0,"",C891/C30)</f>
        <v>98.840506246443141</v>
      </c>
      <c r="D1178" s="61">
        <f t="shared" si="1139"/>
        <v>91.087768325280777</v>
      </c>
      <c r="E1178" s="62">
        <f t="shared" si="1139"/>
        <v>78.587799759025813</v>
      </c>
    </row>
    <row r="1179" spans="1:5" ht="15" customHeight="1" x14ac:dyDescent="0.25">
      <c r="A1179" s="41" t="str">
        <f>'Exit Capacity'!A31</f>
        <v>15.10</v>
      </c>
      <c r="B1179" s="4" t="str">
        <f t="shared" si="1121"/>
        <v>Salida Nacional / National exit</v>
      </c>
      <c r="C1179" s="61">
        <f t="shared" ref="C1179:E1179" si="1140">IF(C31=0,"",C892/C31)</f>
        <v>98.813645049182938</v>
      </c>
      <c r="D1179" s="61">
        <f t="shared" si="1140"/>
        <v>91.069503505552206</v>
      </c>
      <c r="E1179" s="62">
        <f t="shared" si="1140"/>
        <v>78.57198234214151</v>
      </c>
    </row>
    <row r="1180" spans="1:5" ht="15" customHeight="1" x14ac:dyDescent="0.25">
      <c r="A1180" s="41" t="str">
        <f>'Exit Capacity'!A32</f>
        <v>15.11</v>
      </c>
      <c r="B1180" s="4" t="str">
        <f t="shared" si="1121"/>
        <v>Salida Nacional / National exit</v>
      </c>
      <c r="C1180" s="61">
        <f t="shared" ref="C1180:E1180" si="1141">IF(C32=0,"",C893/C32)</f>
        <v>98.558774892747522</v>
      </c>
      <c r="D1180" s="61">
        <f t="shared" si="1141"/>
        <v>90.891612038319792</v>
      </c>
      <c r="E1180" s="62">
        <f t="shared" si="1141"/>
        <v>78.417687719854186</v>
      </c>
    </row>
    <row r="1181" spans="1:5" ht="15" customHeight="1" x14ac:dyDescent="0.25">
      <c r="A1181" s="41" t="str">
        <f>'Exit Capacity'!A33</f>
        <v>15.12</v>
      </c>
      <c r="B1181" s="4" t="str">
        <f t="shared" si="1121"/>
        <v>Salida Nacional / National exit</v>
      </c>
      <c r="C1181" s="61">
        <f t="shared" ref="C1181:E1181" si="1142">IF(C33=0,"",C894/C33)</f>
        <v>98.720280478982943</v>
      </c>
      <c r="D1181" s="61">
        <f t="shared" si="1142"/>
        <v>91.043645376453824</v>
      </c>
      <c r="E1181" s="62">
        <f t="shared" si="1142"/>
        <v>78.546034485248867</v>
      </c>
    </row>
    <row r="1182" spans="1:5" ht="15" customHeight="1" x14ac:dyDescent="0.25">
      <c r="A1182" s="41" t="str">
        <f>'Exit Capacity'!A34</f>
        <v>15.13E.C.</v>
      </c>
      <c r="B1182" s="4" t="str">
        <f t="shared" si="1121"/>
        <v>Salida Nacional / National exit</v>
      </c>
      <c r="C1182" s="61">
        <f t="shared" ref="C1182:E1182" si="1143">IF(C34=0,"",C895/C34)</f>
        <v>99.133143659652603</v>
      </c>
      <c r="D1182" s="61">
        <f t="shared" si="1143"/>
        <v>91.432294270977707</v>
      </c>
      <c r="E1182" s="62">
        <f t="shared" si="1143"/>
        <v>78.874132447831172</v>
      </c>
    </row>
    <row r="1183" spans="1:5" ht="15" customHeight="1" x14ac:dyDescent="0.25">
      <c r="A1183" s="41" t="str">
        <f>'Exit Capacity'!A35</f>
        <v>15.14</v>
      </c>
      <c r="B1183" s="4" t="str">
        <f t="shared" si="1121"/>
        <v>Salida Nacional / National exit</v>
      </c>
      <c r="C1183" s="61">
        <f t="shared" ref="C1183:E1183" si="1144">IF(C35=0,"",C896/C35)</f>
        <v>99.133165585472085</v>
      </c>
      <c r="D1183" s="61">
        <f t="shared" si="1144"/>
        <v>91.432314910855283</v>
      </c>
      <c r="E1183" s="62">
        <f t="shared" si="1144"/>
        <v>78.874149872045848</v>
      </c>
    </row>
    <row r="1184" spans="1:5" ht="15" customHeight="1" x14ac:dyDescent="0.25">
      <c r="A1184" s="41" t="str">
        <f>'Exit Capacity'!A36</f>
        <v>15.15</v>
      </c>
      <c r="B1184" s="4" t="str">
        <f t="shared" si="1121"/>
        <v>Salida Nacional / National exit</v>
      </c>
      <c r="C1184" s="61">
        <f t="shared" ref="C1184:E1184" si="1145">IF(C36=0,"",C897/C36)</f>
        <v>99.359286561693366</v>
      </c>
      <c r="D1184" s="61">
        <f t="shared" si="1145"/>
        <v>91.645173968169445</v>
      </c>
      <c r="E1184" s="62">
        <f t="shared" si="1145"/>
        <v>79.053845798127213</v>
      </c>
    </row>
    <row r="1185" spans="1:5" ht="15" customHeight="1" x14ac:dyDescent="0.25">
      <c r="A1185" s="41" t="str">
        <f>'Exit Capacity'!A37</f>
        <v>15.16</v>
      </c>
      <c r="B1185" s="4" t="str">
        <f t="shared" si="1121"/>
        <v>Salida Nacional / National exit</v>
      </c>
      <c r="C1185" s="61">
        <f t="shared" ref="C1185:E1185" si="1146">IF(C37=0,"",C898/C37)</f>
        <v>99.798460725730195</v>
      </c>
      <c r="D1185" s="61">
        <f t="shared" si="1146"/>
        <v>92.058590715769768</v>
      </c>
      <c r="E1185" s="62">
        <f t="shared" si="1146"/>
        <v>79.402852818335575</v>
      </c>
    </row>
    <row r="1186" spans="1:5" ht="15" customHeight="1" x14ac:dyDescent="0.25">
      <c r="A1186" s="41" t="str">
        <f>'Exit Capacity'!A38</f>
        <v>15.17</v>
      </c>
      <c r="B1186" s="4" t="str">
        <f t="shared" si="1121"/>
        <v>Salida Nacional / National exit</v>
      </c>
      <c r="C1186" s="61">
        <f t="shared" ref="C1186:E1186" si="1147">IF(C38=0,"",C899/C38)</f>
        <v>99.965798579945357</v>
      </c>
      <c r="D1186" s="61">
        <f t="shared" si="1147"/>
        <v>92.216114261335719</v>
      </c>
      <c r="E1186" s="62">
        <f t="shared" si="1147"/>
        <v>79.535834424837333</v>
      </c>
    </row>
    <row r="1187" spans="1:5" ht="15" customHeight="1" x14ac:dyDescent="0.25">
      <c r="A1187" s="41" t="str">
        <f>'Exit Capacity'!A39</f>
        <v>15.19</v>
      </c>
      <c r="B1187" s="4" t="str">
        <f t="shared" si="1121"/>
        <v>Salida Nacional / National exit</v>
      </c>
      <c r="C1187" s="61">
        <f t="shared" ref="C1187:E1187" si="1148">IF(C39=0,"",C900/C39)</f>
        <v>100.1040182467851</v>
      </c>
      <c r="D1187" s="61">
        <f t="shared" si="1148"/>
        <v>92.241468772192121</v>
      </c>
      <c r="E1187" s="62">
        <f t="shared" si="1148"/>
        <v>79.539067228668017</v>
      </c>
    </row>
    <row r="1188" spans="1:5" ht="15" customHeight="1" x14ac:dyDescent="0.25">
      <c r="A1188" s="41" t="str">
        <f>'Exit Capacity'!A40</f>
        <v>15.20.04</v>
      </c>
      <c r="B1188" s="4" t="str">
        <f t="shared" si="1121"/>
        <v>Salida Nacional / National exit</v>
      </c>
      <c r="C1188" s="61">
        <f t="shared" ref="C1188:E1188" si="1149">IF(C40=0,"",C901/C40)</f>
        <v>111.5578340424324</v>
      </c>
      <c r="D1188" s="61">
        <f t="shared" si="1149"/>
        <v>102.65342437994626</v>
      </c>
      <c r="E1188" s="62">
        <f t="shared" si="1149"/>
        <v>88.510834518114734</v>
      </c>
    </row>
    <row r="1189" spans="1:5" ht="15" customHeight="1" x14ac:dyDescent="0.25">
      <c r="A1189" s="41" t="str">
        <f>'Exit Capacity'!A41</f>
        <v>15.20.05</v>
      </c>
      <c r="B1189" s="4" t="str">
        <f t="shared" si="1121"/>
        <v>Salida Nacional / National exit</v>
      </c>
      <c r="C1189" s="61">
        <f t="shared" ref="C1189:E1189" si="1150">IF(C41=0,"",C902/C41)</f>
        <v>133.80462018134043</v>
      </c>
      <c r="D1189" s="61">
        <f t="shared" si="1150"/>
        <v>122.87660186299399</v>
      </c>
      <c r="E1189" s="62">
        <f t="shared" si="1150"/>
        <v>105.93672923629427</v>
      </c>
    </row>
    <row r="1190" spans="1:5" ht="15" customHeight="1" x14ac:dyDescent="0.25">
      <c r="A1190" s="41" t="str">
        <f>'Exit Capacity'!A42</f>
        <v>15.20.06</v>
      </c>
      <c r="B1190" s="4" t="str">
        <f t="shared" si="1121"/>
        <v>Salida Nacional / National exit</v>
      </c>
      <c r="C1190" s="61">
        <f t="shared" ref="C1190:E1190" si="1151">IF(C42=0,"",C903/C42)</f>
        <v>136.46453660650249</v>
      </c>
      <c r="D1190" s="61">
        <f t="shared" si="1151"/>
        <v>125.29456738935139</v>
      </c>
      <c r="E1190" s="62">
        <f t="shared" si="1151"/>
        <v>108.02024023400037</v>
      </c>
    </row>
    <row r="1191" spans="1:5" ht="15" customHeight="1" x14ac:dyDescent="0.25">
      <c r="A1191" s="41" t="str">
        <f>'Exit Capacity'!A43</f>
        <v>15.20A.1</v>
      </c>
      <c r="B1191" s="4" t="str">
        <f t="shared" si="1121"/>
        <v>Salida Nacional / National exit</v>
      </c>
      <c r="C1191" s="61">
        <f t="shared" ref="C1191:E1191" si="1152">IF(C43=0,"",C904/C43)</f>
        <v>101.37552520790527</v>
      </c>
      <c r="D1191" s="61">
        <f t="shared" si="1152"/>
        <v>93.405055186423354</v>
      </c>
      <c r="E1191" s="62">
        <f t="shared" si="1152"/>
        <v>80.526229501854729</v>
      </c>
    </row>
    <row r="1192" spans="1:5" ht="15" customHeight="1" x14ac:dyDescent="0.25">
      <c r="A1192" s="41" t="str">
        <f>'Exit Capacity'!A44</f>
        <v>15.21</v>
      </c>
      <c r="B1192" s="4" t="str">
        <f t="shared" si="1121"/>
        <v>Salida Nacional / National exit</v>
      </c>
      <c r="C1192" s="61">
        <f t="shared" ref="C1192:E1192" si="1153">IF(C44=0,"",C905/C44)</f>
        <v>102.81276929426997</v>
      </c>
      <c r="D1192" s="61">
        <f t="shared" si="1153"/>
        <v>94.720316456316468</v>
      </c>
      <c r="E1192" s="62">
        <f t="shared" si="1153"/>
        <v>81.642070333828414</v>
      </c>
    </row>
    <row r="1193" spans="1:5" ht="15" customHeight="1" x14ac:dyDescent="0.25">
      <c r="A1193" s="41" t="str">
        <f>'Exit Capacity'!A45</f>
        <v>15.22</v>
      </c>
      <c r="B1193" s="4" t="str">
        <f t="shared" si="1121"/>
        <v>Salida Nacional / National exit</v>
      </c>
      <c r="C1193" s="61">
        <f t="shared" ref="C1193:E1193" si="1154">IF(C45=0,"",C906/C45)</f>
        <v>104.11452233045699</v>
      </c>
      <c r="D1193" s="61">
        <f t="shared" si="1154"/>
        <v>95.911586170143025</v>
      </c>
      <c r="E1193" s="62">
        <f t="shared" si="1154"/>
        <v>82.652719258881334</v>
      </c>
    </row>
    <row r="1194" spans="1:5" ht="15" customHeight="1" x14ac:dyDescent="0.25">
      <c r="A1194" s="41" t="str">
        <f>'Exit Capacity'!A46</f>
        <v>15.23</v>
      </c>
      <c r="B1194" s="4" t="str">
        <f t="shared" si="1121"/>
        <v>Salida Nacional / National exit</v>
      </c>
      <c r="C1194" s="61">
        <f t="shared" ref="C1194:E1194" si="1155">IF(C46=0,"",C907/C46)</f>
        <v>104.89423632037116</v>
      </c>
      <c r="D1194" s="61">
        <f t="shared" si="1155"/>
        <v>96.625123712065999</v>
      </c>
      <c r="E1194" s="62">
        <f t="shared" si="1155"/>
        <v>83.258069954327937</v>
      </c>
    </row>
    <row r="1195" spans="1:5" ht="15" customHeight="1" x14ac:dyDescent="0.25">
      <c r="A1195" s="41" t="str">
        <f>'Exit Capacity'!A47</f>
        <v>15.24</v>
      </c>
      <c r="B1195" s="4" t="str">
        <f t="shared" si="1121"/>
        <v>Salida Nacional / National exit</v>
      </c>
      <c r="C1195" s="61">
        <f t="shared" ref="C1195:E1195" si="1156">IF(C47=0,"",C908/C47)</f>
        <v>105.91867390354227</v>
      </c>
      <c r="D1195" s="61">
        <f t="shared" si="1156"/>
        <v>97.562614489972688</v>
      </c>
      <c r="E1195" s="62">
        <f t="shared" si="1156"/>
        <v>84.053418006865101</v>
      </c>
    </row>
    <row r="1196" spans="1:5" ht="15" customHeight="1" x14ac:dyDescent="0.25">
      <c r="A1196" s="41" t="str">
        <f>'Exit Capacity'!A48</f>
        <v>15.26</v>
      </c>
      <c r="B1196" s="4" t="str">
        <f t="shared" si="1121"/>
        <v>Salida Nacional / National exit</v>
      </c>
      <c r="C1196" s="61">
        <f t="shared" ref="C1196:E1196" si="1157">IF(C48=0,"",C909/C48)</f>
        <v>107.93566882278374</v>
      </c>
      <c r="D1196" s="61">
        <f t="shared" si="1157"/>
        <v>99.408421562005643</v>
      </c>
      <c r="E1196" s="62">
        <f t="shared" si="1157"/>
        <v>85.619363075016835</v>
      </c>
    </row>
    <row r="1197" spans="1:5" ht="15" customHeight="1" x14ac:dyDescent="0.25">
      <c r="A1197" s="41" t="str">
        <f>'Exit Capacity'!A49</f>
        <v>15.26AE.C.</v>
      </c>
      <c r="B1197" s="4" t="str">
        <f t="shared" si="1121"/>
        <v>Salida Nacional / National exit</v>
      </c>
      <c r="C1197" s="61">
        <f t="shared" ref="C1197:E1197" si="1158">IF(C49=0,"",C910/C49)</f>
        <v>108.08339961068756</v>
      </c>
      <c r="D1197" s="61">
        <f t="shared" si="1158"/>
        <v>99.543614035952174</v>
      </c>
      <c r="E1197" s="62">
        <f t="shared" si="1158"/>
        <v>85.734057612184586</v>
      </c>
    </row>
    <row r="1198" spans="1:5" ht="15" customHeight="1" x14ac:dyDescent="0.25">
      <c r="A1198" s="41" t="str">
        <f>'Exit Capacity'!A50</f>
        <v>15.28-16</v>
      </c>
      <c r="B1198" s="4" t="str">
        <f t="shared" si="1121"/>
        <v>Salida Nacional / National exit</v>
      </c>
      <c r="C1198" s="61">
        <f t="shared" ref="C1198:E1198" si="1159">IF(C50=0,"",C911/C50)</f>
        <v>109.45574462259736</v>
      </c>
      <c r="D1198" s="61">
        <f t="shared" si="1159"/>
        <v>100.79948439243528</v>
      </c>
      <c r="E1198" s="62">
        <f t="shared" si="1159"/>
        <v>86.799512404708835</v>
      </c>
    </row>
    <row r="1199" spans="1:5" ht="15" customHeight="1" x14ac:dyDescent="0.25">
      <c r="A1199" s="41" t="str">
        <f>'Exit Capacity'!A51</f>
        <v>15.30</v>
      </c>
      <c r="B1199" s="4" t="str">
        <f t="shared" si="1121"/>
        <v>Salida Nacional / National exit</v>
      </c>
      <c r="C1199" s="61">
        <f t="shared" ref="C1199:E1199" si="1160">IF(C51=0,"",C912/C51)</f>
        <v>111.77386714128315</v>
      </c>
      <c r="D1199" s="61">
        <f t="shared" si="1160"/>
        <v>102.91506615921917</v>
      </c>
      <c r="E1199" s="62">
        <f t="shared" si="1160"/>
        <v>88.597993124632566</v>
      </c>
    </row>
    <row r="1200" spans="1:5" ht="15" customHeight="1" x14ac:dyDescent="0.25">
      <c r="A1200" s="41" t="str">
        <f>'Exit Capacity'!A52</f>
        <v>15.31</v>
      </c>
      <c r="B1200" s="4" t="str">
        <f t="shared" si="1121"/>
        <v>Salida Nacional / National exit</v>
      </c>
      <c r="C1200" s="61">
        <f t="shared" ref="C1200:E1200" si="1161">IF(C52=0,"",C913/C52)</f>
        <v>111.7122171765165</v>
      </c>
      <c r="D1200" s="61">
        <f t="shared" si="1161"/>
        <v>102.75472691606844</v>
      </c>
      <c r="E1200" s="62">
        <f t="shared" si="1161"/>
        <v>88.444801771150281</v>
      </c>
    </row>
    <row r="1201" spans="1:5" ht="15" customHeight="1" x14ac:dyDescent="0.25">
      <c r="A1201" s="41" t="str">
        <f>'Exit Capacity'!A53</f>
        <v>15.31.1A</v>
      </c>
      <c r="B1201" s="4" t="str">
        <f t="shared" si="1121"/>
        <v>Salida Nacional / National exit</v>
      </c>
      <c r="C1201" s="61">
        <f t="shared" ref="C1201:E1201" si="1162">IF(C53=0,"",C914/C53)</f>
        <v>112.32691821570202</v>
      </c>
      <c r="D1201" s="61">
        <f t="shared" si="1162"/>
        <v>103.21166631153918</v>
      </c>
      <c r="E1201" s="62">
        <f t="shared" si="1162"/>
        <v>88.824597733400196</v>
      </c>
    </row>
    <row r="1202" spans="1:5" ht="15" customHeight="1" x14ac:dyDescent="0.25">
      <c r="A1202" s="41" t="str">
        <f>'Exit Capacity'!A54</f>
        <v>15.31.3</v>
      </c>
      <c r="B1202" s="4" t="str">
        <f t="shared" si="1121"/>
        <v>Salida Nacional / National exit</v>
      </c>
      <c r="C1202" s="61">
        <f t="shared" ref="C1202:E1202" si="1163">IF(C54=0,"",C915/C54)</f>
        <v>111.94606996476972</v>
      </c>
      <c r="D1202" s="61">
        <f t="shared" si="1163"/>
        <v>102.81460972535616</v>
      </c>
      <c r="E1202" s="62">
        <f t="shared" si="1163"/>
        <v>88.476803244376228</v>
      </c>
    </row>
    <row r="1203" spans="1:5" ht="15" customHeight="1" x14ac:dyDescent="0.25">
      <c r="A1203" s="41" t="str">
        <f>'Exit Capacity'!A55</f>
        <v>15.31A.2</v>
      </c>
      <c r="B1203" s="4" t="str">
        <f t="shared" si="1121"/>
        <v>Salida Nacional / National exit</v>
      </c>
      <c r="C1203" s="61">
        <f t="shared" ref="C1203:E1203" si="1164">IF(C55=0,"",C916/C55)</f>
        <v>112.26149932256415</v>
      </c>
      <c r="D1203" s="61">
        <f t="shared" si="1164"/>
        <v>103.10678749929299</v>
      </c>
      <c r="E1203" s="62">
        <f t="shared" si="1164"/>
        <v>88.729240220297214</v>
      </c>
    </row>
    <row r="1204" spans="1:5" ht="15" customHeight="1" x14ac:dyDescent="0.25">
      <c r="A1204" s="41" t="str">
        <f>'Exit Capacity'!A56</f>
        <v>15.31A.4</v>
      </c>
      <c r="B1204" s="4" t="str">
        <f t="shared" si="1121"/>
        <v>Salida Nacional / National exit</v>
      </c>
      <c r="C1204" s="61">
        <f t="shared" ref="C1204:E1204" si="1165">IF(C56=0,"",C917/C56)</f>
        <v>111.66052530277216</v>
      </c>
      <c r="D1204" s="61">
        <f t="shared" si="1165"/>
        <v>102.5031296674856</v>
      </c>
      <c r="E1204" s="62">
        <f t="shared" si="1165"/>
        <v>88.203892973842898</v>
      </c>
    </row>
    <row r="1205" spans="1:5" ht="15" customHeight="1" x14ac:dyDescent="0.25">
      <c r="A1205" s="41" t="str">
        <f>'Exit Capacity'!A57</f>
        <v>15.34</v>
      </c>
      <c r="B1205" s="4" t="str">
        <f t="shared" si="1121"/>
        <v>Salida Nacional / National exit</v>
      </c>
      <c r="C1205" s="61">
        <f t="shared" ref="C1205:E1205" si="1166">IF(C57=0,"",C918/C57)</f>
        <v>112.45279045133825</v>
      </c>
      <c r="D1205" s="61">
        <f t="shared" si="1166"/>
        <v>103.44070951574619</v>
      </c>
      <c r="E1205" s="62">
        <f t="shared" si="1166"/>
        <v>89.0374798885301</v>
      </c>
    </row>
    <row r="1206" spans="1:5" ht="15" customHeight="1" x14ac:dyDescent="0.25">
      <c r="A1206" s="41" t="str">
        <f>'Exit Capacity'!A58</f>
        <v>15E.C.</v>
      </c>
      <c r="B1206" s="4" t="str">
        <f t="shared" si="1121"/>
        <v>Salida Nacional / National exit</v>
      </c>
      <c r="C1206" s="61">
        <f t="shared" ref="C1206:E1206" si="1167">IF(C58=0,"",C919/C58)</f>
        <v>100.8267329385337</v>
      </c>
      <c r="D1206" s="61">
        <f t="shared" si="1167"/>
        <v>92.220517235214118</v>
      </c>
      <c r="E1206" s="62">
        <f t="shared" si="1167"/>
        <v>79.594020661153849</v>
      </c>
    </row>
    <row r="1207" spans="1:5" ht="15" customHeight="1" x14ac:dyDescent="0.25">
      <c r="A1207" s="41" t="str">
        <f>'Exit Capacity'!A59</f>
        <v>16A</v>
      </c>
      <c r="B1207" s="4" t="str">
        <f t="shared" si="1121"/>
        <v>Salida Nacional / National exit</v>
      </c>
      <c r="C1207" s="61">
        <f t="shared" ref="C1207:E1207" si="1168">IF(C59=0,"",C920/C59)</f>
        <v>100.91193093587756</v>
      </c>
      <c r="D1207" s="61">
        <f t="shared" si="1168"/>
        <v>92.285615358545499</v>
      </c>
      <c r="E1207" s="62">
        <f t="shared" si="1168"/>
        <v>79.650171175985619</v>
      </c>
    </row>
    <row r="1208" spans="1:5" ht="15" customHeight="1" x14ac:dyDescent="0.25">
      <c r="A1208" s="41" t="str">
        <f>'Exit Capacity'!A60</f>
        <v>19</v>
      </c>
      <c r="B1208" s="4" t="str">
        <f t="shared" si="1121"/>
        <v>Salida Nacional / National exit</v>
      </c>
      <c r="C1208" s="61">
        <f t="shared" ref="C1208:E1208" si="1169">IF(C60=0,"",C921/C60)</f>
        <v>104.55862483038815</v>
      </c>
      <c r="D1208" s="61">
        <f t="shared" si="1169"/>
        <v>95.071982835454008</v>
      </c>
      <c r="E1208" s="62">
        <f t="shared" si="1169"/>
        <v>82.053557945561806</v>
      </c>
    </row>
    <row r="1209" spans="1:5" ht="15" customHeight="1" x14ac:dyDescent="0.25">
      <c r="A1209" s="41" t="str">
        <f>'Exit Capacity'!A61</f>
        <v>20</v>
      </c>
      <c r="B1209" s="4" t="str">
        <f t="shared" si="1121"/>
        <v>Salida Nacional / National exit</v>
      </c>
      <c r="C1209" s="61">
        <f t="shared" ref="C1209:E1209" si="1170">IF(C61=0,"",C922/C61)</f>
        <v>105.17293471555203</v>
      </c>
      <c r="D1209" s="61">
        <f t="shared" si="1170"/>
        <v>95.523991511489569</v>
      </c>
      <c r="E1209" s="62">
        <f t="shared" si="1170"/>
        <v>82.444980347357443</v>
      </c>
    </row>
    <row r="1210" spans="1:5" ht="15" customHeight="1" x14ac:dyDescent="0.25">
      <c r="A1210" s="41" t="str">
        <f>'Exit Capacity'!A62</f>
        <v>20.00A</v>
      </c>
      <c r="B1210" s="4" t="str">
        <f t="shared" si="1121"/>
        <v>Salida Nacional / National exit</v>
      </c>
      <c r="C1210" s="61">
        <f t="shared" ref="C1210:E1210" si="1171">IF(C62=0,"",C923/C62)</f>
        <v>105.19273502310226</v>
      </c>
      <c r="D1210" s="61">
        <f t="shared" si="1171"/>
        <v>95.523504794864394</v>
      </c>
      <c r="E1210" s="62">
        <f t="shared" si="1171"/>
        <v>82.44594600230748</v>
      </c>
    </row>
    <row r="1211" spans="1:5" ht="15" customHeight="1" x14ac:dyDescent="0.25">
      <c r="A1211" s="41" t="str">
        <f>'Exit Capacity'!A63</f>
        <v>21</v>
      </c>
      <c r="B1211" s="4" t="str">
        <f t="shared" si="1121"/>
        <v>Salida Nacional / National exit</v>
      </c>
      <c r="C1211" s="61">
        <f t="shared" ref="C1211:E1211" si="1172">IF(C63=0,"",C924/C63)</f>
        <v>105.27094623792591</v>
      </c>
      <c r="D1211" s="61">
        <f t="shared" si="1172"/>
        <v>95.521582264195004</v>
      </c>
      <c r="E1211" s="62">
        <f t="shared" si="1172"/>
        <v>82.449760339360211</v>
      </c>
    </row>
    <row r="1212" spans="1:5" ht="15" customHeight="1" x14ac:dyDescent="0.25">
      <c r="A1212" s="41" t="str">
        <f>'Exit Capacity'!A64</f>
        <v>22</v>
      </c>
      <c r="B1212" s="4" t="str">
        <f t="shared" si="1121"/>
        <v>Salida Nacional / National exit</v>
      </c>
      <c r="C1212" s="61">
        <f t="shared" ref="C1212:E1212" si="1173">IF(C64=0,"",C925/C64)</f>
        <v>105.34712297114868</v>
      </c>
      <c r="D1212" s="61">
        <f t="shared" si="1173"/>
        <v>95.519709743658822</v>
      </c>
      <c r="E1212" s="62">
        <f t="shared" si="1173"/>
        <v>82.453475455366785</v>
      </c>
    </row>
    <row r="1213" spans="1:5" ht="15" customHeight="1" x14ac:dyDescent="0.25">
      <c r="A1213" s="41" t="str">
        <f>'Exit Capacity'!A65</f>
        <v>23</v>
      </c>
      <c r="B1213" s="4" t="str">
        <f t="shared" si="1121"/>
        <v>Salida Nacional / National exit</v>
      </c>
      <c r="C1213" s="61">
        <f t="shared" ref="C1213:E1213" si="1174">IF(C65=0,"",C926/C65)</f>
        <v>105.40860787616921</v>
      </c>
      <c r="D1213" s="61">
        <f t="shared" si="1174"/>
        <v>95.518198366858513</v>
      </c>
      <c r="E1213" s="62">
        <f t="shared" si="1174"/>
        <v>82.456474055400449</v>
      </c>
    </row>
    <row r="1214" spans="1:5" ht="15" customHeight="1" x14ac:dyDescent="0.25">
      <c r="A1214" s="41" t="str">
        <f>'Exit Capacity'!A66</f>
        <v>23A</v>
      </c>
      <c r="B1214" s="4" t="str">
        <f t="shared" si="1121"/>
        <v>Salida Nacional / National exit</v>
      </c>
      <c r="C1214" s="61">
        <f t="shared" ref="C1214:E1214" si="1175">IF(C66=0,"",C927/C66)</f>
        <v>105.48473510862311</v>
      </c>
      <c r="D1214" s="61">
        <f t="shared" si="1175"/>
        <v>95.51632706311382</v>
      </c>
      <c r="E1214" s="62">
        <f t="shared" si="1175"/>
        <v>82.460186757269668</v>
      </c>
    </row>
    <row r="1215" spans="1:5" ht="15" customHeight="1" x14ac:dyDescent="0.25">
      <c r="A1215" s="41" t="str">
        <f>'Exit Capacity'!A67</f>
        <v>24</v>
      </c>
      <c r="B1215" s="4" t="str">
        <f t="shared" si="1121"/>
        <v>Salida Nacional / National exit</v>
      </c>
      <c r="C1215" s="61">
        <f t="shared" ref="C1215:E1215" si="1176">IF(C67=0,"",C928/C67)</f>
        <v>105.53111237898277</v>
      </c>
      <c r="D1215" s="61">
        <f t="shared" si="1176"/>
        <v>95.515187051098536</v>
      </c>
      <c r="E1215" s="62">
        <f t="shared" si="1176"/>
        <v>82.462448562576455</v>
      </c>
    </row>
    <row r="1216" spans="1:5" ht="15" customHeight="1" x14ac:dyDescent="0.25">
      <c r="A1216" s="41" t="str">
        <f>'Exit Capacity'!A68</f>
        <v>24A</v>
      </c>
      <c r="B1216" s="4" t="str">
        <f t="shared" si="1121"/>
        <v>Salida Nacional / National exit</v>
      </c>
      <c r="C1216" s="61">
        <f t="shared" ref="C1216:E1216" si="1177">IF(C68=0,"",C929/C68)</f>
        <v>105.58050327847461</v>
      </c>
      <c r="D1216" s="61">
        <f t="shared" si="1177"/>
        <v>95.530684464159307</v>
      </c>
      <c r="E1216" s="62">
        <f t="shared" si="1177"/>
        <v>82.4770335472396</v>
      </c>
    </row>
    <row r="1217" spans="1:5" ht="15" customHeight="1" x14ac:dyDescent="0.25">
      <c r="A1217" s="41" t="str">
        <f>'Exit Capacity'!A69</f>
        <v>24E.C.</v>
      </c>
      <c r="B1217" s="4" t="str">
        <f t="shared" si="1121"/>
        <v>Salida Nacional / National exit</v>
      </c>
      <c r="C1217" s="61">
        <f t="shared" ref="C1217:E1217" si="1178">IF(C69=0,"",C930/C69)</f>
        <v>105.53111857142254</v>
      </c>
      <c r="D1217" s="61">
        <f t="shared" si="1178"/>
        <v>95.515188994104207</v>
      </c>
      <c r="E1217" s="62">
        <f t="shared" si="1178"/>
        <v>82.462450391185342</v>
      </c>
    </row>
    <row r="1218" spans="1:5" ht="15" customHeight="1" x14ac:dyDescent="0.25">
      <c r="A1218" s="41" t="str">
        <f>'Exit Capacity'!A70</f>
        <v>25A</v>
      </c>
      <c r="B1218" s="4" t="str">
        <f t="shared" si="1121"/>
        <v>Salida Nacional / National exit</v>
      </c>
      <c r="C1218" s="61">
        <f t="shared" ref="C1218:E1218" si="1179">IF(C70=0,"",C931/C70)</f>
        <v>105.67813328366377</v>
      </c>
      <c r="D1218" s="61">
        <f t="shared" si="1179"/>
        <v>95.561317891230033</v>
      </c>
      <c r="E1218" s="62">
        <f t="shared" si="1179"/>
        <v>82.505863395308708</v>
      </c>
    </row>
    <row r="1219" spans="1:5" ht="15" customHeight="1" x14ac:dyDescent="0.25">
      <c r="A1219" s="41" t="str">
        <f>'Exit Capacity'!A71</f>
        <v>25X</v>
      </c>
      <c r="B1219" s="4" t="str">
        <f t="shared" si="1121"/>
        <v>Salida Nacional / National exit</v>
      </c>
      <c r="C1219" s="61">
        <f t="shared" ref="C1219:E1219" si="1180">IF(C71=0,"",C932/C71)</f>
        <v>105.69030142778377</v>
      </c>
      <c r="D1219" s="61">
        <f t="shared" si="1180"/>
        <v>95.565135897331402</v>
      </c>
      <c r="E1219" s="62">
        <f t="shared" si="1180"/>
        <v>82.509456611816105</v>
      </c>
    </row>
    <row r="1220" spans="1:5" ht="15" customHeight="1" x14ac:dyDescent="0.25">
      <c r="A1220" s="41" t="str">
        <f>'Exit Capacity'!A72</f>
        <v>26A</v>
      </c>
      <c r="B1220" s="4" t="str">
        <f t="shared" si="1121"/>
        <v>Salida Nacional / National exit</v>
      </c>
      <c r="C1220" s="61">
        <f t="shared" ref="C1220:E1220" si="1181">IF(C72=0,"",C933/C72)</f>
        <v>105.81290554250781</v>
      </c>
      <c r="D1220" s="61">
        <f t="shared" si="1181"/>
        <v>95.603605466186764</v>
      </c>
      <c r="E1220" s="62">
        <f t="shared" si="1181"/>
        <v>82.545661239617786</v>
      </c>
    </row>
    <row r="1221" spans="1:5" ht="15" customHeight="1" x14ac:dyDescent="0.25">
      <c r="A1221" s="41" t="str">
        <f>'Exit Capacity'!A73</f>
        <v>27X</v>
      </c>
      <c r="B1221" s="4" t="str">
        <f t="shared" si="1121"/>
        <v>Salida Nacional / National exit</v>
      </c>
      <c r="C1221" s="61">
        <f t="shared" ref="C1221:E1221" si="1182">IF(C73=0,"",C934/C73)</f>
        <v>105.94079800078325</v>
      </c>
      <c r="D1221" s="61">
        <f t="shared" si="1182"/>
        <v>95.643734361866834</v>
      </c>
      <c r="E1221" s="62">
        <f t="shared" si="1182"/>
        <v>82.583427499428211</v>
      </c>
    </row>
    <row r="1222" spans="1:5" ht="15" customHeight="1" x14ac:dyDescent="0.25">
      <c r="A1222" s="41" t="str">
        <f>'Exit Capacity'!A74</f>
        <v>28</v>
      </c>
      <c r="B1222" s="4" t="str">
        <f t="shared" si="1121"/>
        <v>Salida Nacional / National exit</v>
      </c>
      <c r="C1222" s="61">
        <f t="shared" ref="C1222:E1222" si="1183">IF(C74=0,"",C935/C74)</f>
        <v>105.99457934006192</v>
      </c>
      <c r="D1222" s="61">
        <f t="shared" si="1183"/>
        <v>95.660609365933141</v>
      </c>
      <c r="E1222" s="62">
        <f t="shared" si="1183"/>
        <v>82.599308967808327</v>
      </c>
    </row>
    <row r="1223" spans="1:5" ht="15" customHeight="1" x14ac:dyDescent="0.25">
      <c r="A1223" s="41" t="str">
        <f>'Exit Capacity'!A75</f>
        <v>28A</v>
      </c>
      <c r="B1223" s="4" t="str">
        <f t="shared" si="1121"/>
        <v>Salida Nacional / National exit</v>
      </c>
      <c r="C1223" s="61">
        <f t="shared" ref="C1223:E1223" si="1184">IF(C75=0,"",C936/C75)</f>
        <v>106.06226889903195</v>
      </c>
      <c r="D1223" s="61">
        <f t="shared" si="1184"/>
        <v>95.681848360688292</v>
      </c>
      <c r="E1223" s="62">
        <f t="shared" si="1184"/>
        <v>82.619297491799387</v>
      </c>
    </row>
    <row r="1224" spans="1:5" ht="15" customHeight="1" x14ac:dyDescent="0.25">
      <c r="A1224" s="41" t="str">
        <f>'Exit Capacity'!A76</f>
        <v>29</v>
      </c>
      <c r="B1224" s="4" t="str">
        <f t="shared" si="1121"/>
        <v>Salida Nacional / National exit</v>
      </c>
      <c r="C1224" s="61">
        <f t="shared" ref="C1224:E1224" si="1185">IF(C76=0,"",C937/C76)</f>
        <v>105.79828352563513</v>
      </c>
      <c r="D1224" s="61">
        <f t="shared" si="1185"/>
        <v>95.404037089278432</v>
      </c>
      <c r="E1224" s="62">
        <f t="shared" si="1185"/>
        <v>82.375631654177468</v>
      </c>
    </row>
    <row r="1225" spans="1:5" ht="15" customHeight="1" x14ac:dyDescent="0.25">
      <c r="A1225" s="41" t="str">
        <f>'Exit Capacity'!A77</f>
        <v>30</v>
      </c>
      <c r="B1225" s="4" t="str">
        <f t="shared" ref="B1225:B1288" si="1186">B938</f>
        <v>Salida Nacional / National exit</v>
      </c>
      <c r="C1225" s="61">
        <f t="shared" ref="C1225:E1225" si="1187">IF(C77=0,"",C938/C77)</f>
        <v>104.96559525055621</v>
      </c>
      <c r="D1225" s="61">
        <f t="shared" si="1187"/>
        <v>94.568846131063907</v>
      </c>
      <c r="E1225" s="62">
        <f t="shared" si="1187"/>
        <v>81.641974734415399</v>
      </c>
    </row>
    <row r="1226" spans="1:5" ht="15" customHeight="1" x14ac:dyDescent="0.25">
      <c r="A1226" s="41" t="str">
        <f>'Exit Capacity'!A78</f>
        <v>32</v>
      </c>
      <c r="B1226" s="4" t="str">
        <f t="shared" si="1186"/>
        <v>Salida Nacional / National exit</v>
      </c>
      <c r="C1226" s="61">
        <f t="shared" ref="C1226:E1226" si="1188">IF(C78=0,"",C939/C78)</f>
        <v>105.60138145537047</v>
      </c>
      <c r="D1226" s="61">
        <f t="shared" si="1188"/>
        <v>95.004804874303787</v>
      </c>
      <c r="E1226" s="62">
        <f t="shared" si="1188"/>
        <v>82.008516554874831</v>
      </c>
    </row>
    <row r="1227" spans="1:5" ht="15" customHeight="1" x14ac:dyDescent="0.25">
      <c r="A1227" s="41" t="str">
        <f>'Exit Capacity'!A79</f>
        <v>33</v>
      </c>
      <c r="B1227" s="4" t="str">
        <f t="shared" si="1186"/>
        <v>Salida Nacional / National exit</v>
      </c>
      <c r="C1227" s="61">
        <f t="shared" ref="C1227:E1227" si="1189">IF(C79=0,"",C940/C79)</f>
        <v>106.31402925433525</v>
      </c>
      <c r="D1227" s="61">
        <f t="shared" si="1189"/>
        <v>95.644013226882066</v>
      </c>
      <c r="E1227" s="62">
        <f t="shared" si="1189"/>
        <v>82.567886778143887</v>
      </c>
    </row>
    <row r="1228" spans="1:5" ht="15" customHeight="1" x14ac:dyDescent="0.25">
      <c r="A1228" s="41" t="str">
        <f>'Exit Capacity'!A80</f>
        <v>33X</v>
      </c>
      <c r="B1228" s="4" t="str">
        <f t="shared" si="1186"/>
        <v>Salida Nacional / National exit</v>
      </c>
      <c r="C1228" s="61">
        <f t="shared" ref="C1228:E1228" si="1190">IF(C80=0,"",C941/C80)</f>
        <v>106.74847393077097</v>
      </c>
      <c r="D1228" s="61">
        <f t="shared" si="1190"/>
        <v>96.033687714496111</v>
      </c>
      <c r="E1228" s="62">
        <f t="shared" si="1190"/>
        <v>82.908890308932769</v>
      </c>
    </row>
    <row r="1229" spans="1:5" ht="15" customHeight="1" x14ac:dyDescent="0.25">
      <c r="A1229" s="41" t="str">
        <f>'Exit Capacity'!A81</f>
        <v>34</v>
      </c>
      <c r="B1229" s="4" t="str">
        <f t="shared" si="1186"/>
        <v>Salida Nacional / National exit</v>
      </c>
      <c r="C1229" s="61">
        <f t="shared" ref="C1229:E1229" si="1191">IF(C81=0,"",C942/C81)</f>
        <v>107.06222905039793</v>
      </c>
      <c r="D1229" s="61">
        <f t="shared" si="1191"/>
        <v>96.315203083738012</v>
      </c>
      <c r="E1229" s="62">
        <f t="shared" si="1191"/>
        <v>83.155255166335394</v>
      </c>
    </row>
    <row r="1230" spans="1:5" ht="15" customHeight="1" x14ac:dyDescent="0.25">
      <c r="A1230" s="41" t="str">
        <f>'Exit Capacity'!A82</f>
        <v>35</v>
      </c>
      <c r="B1230" s="4" t="str">
        <f t="shared" si="1186"/>
        <v>Salida Nacional / National exit</v>
      </c>
      <c r="C1230" s="61">
        <f t="shared" ref="C1230:E1230" si="1192">IF(C82=0,"",C943/C82)</f>
        <v>106.67014999138959</v>
      </c>
      <c r="D1230" s="61">
        <f t="shared" si="1192"/>
        <v>95.908135641111485</v>
      </c>
      <c r="E1230" s="62">
        <f t="shared" si="1192"/>
        <v>82.792403515365208</v>
      </c>
    </row>
    <row r="1231" spans="1:5" ht="15" customHeight="1" x14ac:dyDescent="0.25">
      <c r="A1231" s="41" t="str">
        <f>'Exit Capacity'!A83</f>
        <v>35X</v>
      </c>
      <c r="B1231" s="4" t="str">
        <f t="shared" si="1186"/>
        <v>Salida Nacional / National exit</v>
      </c>
      <c r="C1231" s="61" t="str">
        <f t="shared" ref="C1231:E1231" si="1193">IF(C83=0,"",C944/C83)</f>
        <v/>
      </c>
      <c r="D1231" s="61" t="str">
        <f t="shared" si="1193"/>
        <v/>
      </c>
      <c r="E1231" s="62" t="str">
        <f t="shared" si="1193"/>
        <v/>
      </c>
    </row>
    <row r="1232" spans="1:5" ht="15" customHeight="1" x14ac:dyDescent="0.25">
      <c r="A1232" s="41" t="str">
        <f>'Exit Capacity'!A84</f>
        <v>36</v>
      </c>
      <c r="B1232" s="4" t="str">
        <f t="shared" si="1186"/>
        <v>Salida Nacional / National exit</v>
      </c>
      <c r="C1232" s="61">
        <f t="shared" ref="C1232:E1232" si="1194">IF(C84=0,"",C945/C84)</f>
        <v>110.71383454417995</v>
      </c>
      <c r="D1232" s="61">
        <f t="shared" si="1194"/>
        <v>99.603269240007592</v>
      </c>
      <c r="E1232" s="62">
        <f t="shared" si="1194"/>
        <v>85.979254317920947</v>
      </c>
    </row>
    <row r="1233" spans="1:5" ht="15" customHeight="1" x14ac:dyDescent="0.25">
      <c r="A1233" s="41" t="str">
        <f>'Exit Capacity'!A85</f>
        <v>38</v>
      </c>
      <c r="B1233" s="4" t="str">
        <f t="shared" si="1186"/>
        <v>Salida Nacional / National exit</v>
      </c>
      <c r="C1233" s="61">
        <f t="shared" ref="C1233:E1233" si="1195">IF(C85=0,"",C946/C85)</f>
        <v>112.27090984419969</v>
      </c>
      <c r="D1233" s="61">
        <f t="shared" si="1195"/>
        <v>101.04629644666561</v>
      </c>
      <c r="E1233" s="62">
        <f t="shared" si="1195"/>
        <v>87.229585088886793</v>
      </c>
    </row>
    <row r="1234" spans="1:5" ht="15" customHeight="1" x14ac:dyDescent="0.25">
      <c r="A1234" s="41" t="str">
        <f>'Exit Capacity'!A86</f>
        <v>38X.02</v>
      </c>
      <c r="B1234" s="4" t="str">
        <f t="shared" si="1186"/>
        <v>Salida Nacional / National exit</v>
      </c>
      <c r="C1234" s="61">
        <f t="shared" ref="C1234:E1234" si="1196">IF(C86=0,"",C947/C86)</f>
        <v>113.52689197371627</v>
      </c>
      <c r="D1234" s="61">
        <f t="shared" si="1196"/>
        <v>102.21028407394707</v>
      </c>
      <c r="E1234" s="62">
        <f t="shared" si="1196"/>
        <v>88.23813817832162</v>
      </c>
    </row>
    <row r="1235" spans="1:5" ht="15" customHeight="1" x14ac:dyDescent="0.25">
      <c r="A1235" s="41" t="str">
        <f>'Exit Capacity'!A87</f>
        <v>39.01</v>
      </c>
      <c r="B1235" s="4" t="str">
        <f t="shared" si="1186"/>
        <v>Salida Nacional / National exit</v>
      </c>
      <c r="C1235" s="61">
        <f t="shared" ref="C1235:E1235" si="1197">IF(C87=0,"",C948/C87)</f>
        <v>114.30292795830771</v>
      </c>
      <c r="D1235" s="61">
        <f t="shared" si="1197"/>
        <v>102.89949944805157</v>
      </c>
      <c r="E1235" s="62">
        <f t="shared" si="1197"/>
        <v>88.834495066414334</v>
      </c>
    </row>
    <row r="1236" spans="1:5" ht="15" customHeight="1" x14ac:dyDescent="0.25">
      <c r="A1236" s="41" t="str">
        <f>'Exit Capacity'!A88</f>
        <v>4</v>
      </c>
      <c r="B1236" s="4" t="str">
        <f t="shared" si="1186"/>
        <v>Salida Nacional / National exit</v>
      </c>
      <c r="C1236" s="61">
        <f t="shared" ref="C1236:E1236" si="1198">IF(C88=0,"",C949/C88)</f>
        <v>120.1127500458622</v>
      </c>
      <c r="D1236" s="61">
        <f t="shared" si="1198"/>
        <v>110.03842437376227</v>
      </c>
      <c r="E1236" s="62">
        <f t="shared" si="1198"/>
        <v>94.982766107841897</v>
      </c>
    </row>
    <row r="1237" spans="1:5" ht="15" customHeight="1" x14ac:dyDescent="0.25">
      <c r="A1237" s="41" t="str">
        <f>'Exit Capacity'!A89</f>
        <v>40</v>
      </c>
      <c r="B1237" s="4" t="str">
        <f t="shared" si="1186"/>
        <v>Salida Nacional / National exit</v>
      </c>
      <c r="C1237" s="61">
        <f t="shared" ref="C1237:E1237" si="1199">IF(C89=0,"",C950/C89)</f>
        <v>116.28474973335743</v>
      </c>
      <c r="D1237" s="61">
        <f t="shared" si="1199"/>
        <v>104.63510765515244</v>
      </c>
      <c r="E1237" s="62">
        <f t="shared" si="1199"/>
        <v>90.33555752110702</v>
      </c>
    </row>
    <row r="1238" spans="1:5" ht="15" customHeight="1" x14ac:dyDescent="0.25">
      <c r="A1238" s="41" t="str">
        <f>'Exit Capacity'!A90</f>
        <v>41.01</v>
      </c>
      <c r="B1238" s="4" t="str">
        <f t="shared" si="1186"/>
        <v>Salida Nacional / National exit</v>
      </c>
      <c r="C1238" s="61">
        <f t="shared" ref="C1238:E1238" si="1200">IF(C90=0,"",C951/C90)</f>
        <v>118.567657808508</v>
      </c>
      <c r="D1238" s="61">
        <f t="shared" si="1200"/>
        <v>106.69205219380056</v>
      </c>
      <c r="E1238" s="62">
        <f t="shared" si="1200"/>
        <v>92.106770868382995</v>
      </c>
    </row>
    <row r="1239" spans="1:5" ht="15" customHeight="1" x14ac:dyDescent="0.25">
      <c r="A1239" s="41" t="str">
        <f>'Exit Capacity'!A91</f>
        <v>41.02</v>
      </c>
      <c r="B1239" s="4" t="str">
        <f t="shared" si="1186"/>
        <v>Salida Nacional / National exit</v>
      </c>
      <c r="C1239" s="61">
        <f t="shared" ref="C1239:E1239" si="1201">IF(C91=0,"",C952/C91)</f>
        <v>120.73009277093288</v>
      </c>
      <c r="D1239" s="61">
        <f t="shared" si="1201"/>
        <v>108.65310936109668</v>
      </c>
      <c r="E1239" s="62">
        <f t="shared" si="1201"/>
        <v>93.793767022340404</v>
      </c>
    </row>
    <row r="1240" spans="1:5" ht="15" customHeight="1" x14ac:dyDescent="0.25">
      <c r="A1240" s="41" t="str">
        <f>'Exit Capacity'!A92</f>
        <v>41.03</v>
      </c>
      <c r="B1240" s="4" t="str">
        <f t="shared" si="1186"/>
        <v>Salida Nacional / National exit</v>
      </c>
      <c r="C1240" s="61">
        <f t="shared" ref="C1240:E1240" si="1202">IF(C92=0,"",C953/C92)</f>
        <v>121.60186149775515</v>
      </c>
      <c r="D1240" s="61">
        <f t="shared" si="1202"/>
        <v>109.44369420626701</v>
      </c>
      <c r="E1240" s="62">
        <f t="shared" si="1202"/>
        <v>94.47386631542642</v>
      </c>
    </row>
    <row r="1241" spans="1:5" ht="15" customHeight="1" x14ac:dyDescent="0.25">
      <c r="A1241" s="41" t="str">
        <f>'Exit Capacity'!A93</f>
        <v>41.03X01</v>
      </c>
      <c r="B1241" s="4" t="str">
        <f t="shared" si="1186"/>
        <v>Salida Nacional / National exit</v>
      </c>
      <c r="C1241" s="61">
        <f t="shared" ref="C1241:E1241" si="1203">IF(C93=0,"",C954/C93)</f>
        <v>122.19246849275535</v>
      </c>
      <c r="D1241" s="61">
        <f t="shared" si="1203"/>
        <v>109.97930064101568</v>
      </c>
      <c r="E1241" s="62">
        <f t="shared" si="1203"/>
        <v>94.934620856662832</v>
      </c>
    </row>
    <row r="1242" spans="1:5" ht="15" customHeight="1" x14ac:dyDescent="0.25">
      <c r="A1242" s="41" t="str">
        <f>'Exit Capacity'!A94</f>
        <v>41.04</v>
      </c>
      <c r="B1242" s="4" t="str">
        <f t="shared" si="1186"/>
        <v>Salida Nacional / National exit</v>
      </c>
      <c r="C1242" s="61">
        <f t="shared" ref="C1242:E1242" si="1204">IF(C94=0,"",C955/C94)</f>
        <v>123.60062016629789</v>
      </c>
      <c r="D1242" s="61">
        <f t="shared" si="1204"/>
        <v>111.25631751321058</v>
      </c>
      <c r="E1242" s="62">
        <f t="shared" si="1204"/>
        <v>96.033172488842808</v>
      </c>
    </row>
    <row r="1243" spans="1:5" ht="15" customHeight="1" x14ac:dyDescent="0.25">
      <c r="A1243" s="41" t="str">
        <f>'Exit Capacity'!A95</f>
        <v>41.05</v>
      </c>
      <c r="B1243" s="4" t="str">
        <f t="shared" si="1186"/>
        <v>Salida Nacional / National exit</v>
      </c>
      <c r="C1243" s="61">
        <f t="shared" ref="C1243:E1243" si="1205">IF(C95=0,"",C956/C95)</f>
        <v>124.79923940636338</v>
      </c>
      <c r="D1243" s="61">
        <f t="shared" si="1205"/>
        <v>112.34331476049601</v>
      </c>
      <c r="E1243" s="62">
        <f t="shared" si="1205"/>
        <v>96.968260055953948</v>
      </c>
    </row>
    <row r="1244" spans="1:5" ht="15" customHeight="1" x14ac:dyDescent="0.25">
      <c r="A1244" s="41" t="str">
        <f>'Exit Capacity'!A96</f>
        <v>41.06</v>
      </c>
      <c r="B1244" s="4" t="str">
        <f t="shared" si="1186"/>
        <v>Salida Nacional / National exit</v>
      </c>
      <c r="C1244" s="61">
        <f t="shared" ref="C1244:E1244" si="1206">IF(C96=0,"",C957/C96)</f>
        <v>126.23902177473587</v>
      </c>
      <c r="D1244" s="61">
        <f t="shared" si="1206"/>
        <v>113.64901670386332</v>
      </c>
      <c r="E1244" s="62">
        <f t="shared" si="1206"/>
        <v>98.091487972717047</v>
      </c>
    </row>
    <row r="1245" spans="1:5" ht="15" customHeight="1" x14ac:dyDescent="0.25">
      <c r="A1245" s="41" t="str">
        <f>'Exit Capacity'!A97</f>
        <v>41.07X</v>
      </c>
      <c r="B1245" s="4" t="str">
        <f t="shared" si="1186"/>
        <v>Salida Nacional / National exit</v>
      </c>
      <c r="C1245" s="61">
        <f t="shared" ref="C1245:E1245" si="1207">IF(C97=0,"",C958/C97)</f>
        <v>126.65641305995281</v>
      </c>
      <c r="D1245" s="61">
        <f t="shared" si="1207"/>
        <v>114.02753822504867</v>
      </c>
      <c r="E1245" s="62">
        <f t="shared" si="1207"/>
        <v>98.417110479331797</v>
      </c>
    </row>
    <row r="1246" spans="1:5" ht="15" customHeight="1" x14ac:dyDescent="0.25">
      <c r="A1246" s="41" t="str">
        <f>'Exit Capacity'!A98</f>
        <v>41.08</v>
      </c>
      <c r="B1246" s="4" t="str">
        <f t="shared" si="1186"/>
        <v>Salida Nacional / National exit</v>
      </c>
      <c r="C1246" s="61">
        <f t="shared" ref="C1246:E1246" si="1208">IF(C98=0,"",C959/C98)</f>
        <v>129.06754226850126</v>
      </c>
      <c r="D1246" s="61">
        <f t="shared" si="1208"/>
        <v>116.21412986727732</v>
      </c>
      <c r="E1246" s="62">
        <f t="shared" si="1208"/>
        <v>100.29812228879432</v>
      </c>
    </row>
    <row r="1247" spans="1:5" ht="15" customHeight="1" x14ac:dyDescent="0.25">
      <c r="A1247" s="41" t="str">
        <f>'Exit Capacity'!A99</f>
        <v>41.09</v>
      </c>
      <c r="B1247" s="4" t="str">
        <f t="shared" si="1186"/>
        <v>Salida Nacional / National exit</v>
      </c>
      <c r="C1247" s="61">
        <f t="shared" ref="C1247:E1247" si="1209">IF(C99=0,"",C960/C99)</f>
        <v>131.95915679375287</v>
      </c>
      <c r="D1247" s="61">
        <f t="shared" si="1209"/>
        <v>118.83646140017277</v>
      </c>
      <c r="E1247" s="62">
        <f t="shared" si="1209"/>
        <v>102.55397861168539</v>
      </c>
    </row>
    <row r="1248" spans="1:5" ht="15" customHeight="1" x14ac:dyDescent="0.25">
      <c r="A1248" s="41" t="str">
        <f>'Exit Capacity'!A100</f>
        <v>41.10</v>
      </c>
      <c r="B1248" s="4" t="str">
        <f t="shared" si="1186"/>
        <v>Salida Nacional / National exit</v>
      </c>
      <c r="C1248" s="61">
        <f t="shared" ref="C1248:E1248" si="1210">IF(C100=0,"",C961/C100)</f>
        <v>134.04795415974814</v>
      </c>
      <c r="D1248" s="61">
        <f t="shared" si="1210"/>
        <v>120.73073850759657</v>
      </c>
      <c r="E1248" s="62">
        <f t="shared" si="1210"/>
        <v>104.18352733063458</v>
      </c>
    </row>
    <row r="1249" spans="1:5" ht="15" customHeight="1" x14ac:dyDescent="0.25">
      <c r="A1249" s="41" t="str">
        <f>'Exit Capacity'!A101</f>
        <v>41-16</v>
      </c>
      <c r="B1249" s="4" t="str">
        <f t="shared" si="1186"/>
        <v>Salida Nacional / National exit</v>
      </c>
      <c r="C1249" s="61">
        <f t="shared" ref="C1249:E1249" si="1211">IF(C101=0,"",C962/C101)</f>
        <v>116.71332924387158</v>
      </c>
      <c r="D1249" s="61">
        <f t="shared" si="1211"/>
        <v>105.01040886792478</v>
      </c>
      <c r="E1249" s="62">
        <f t="shared" si="1211"/>
        <v>90.660140004994076</v>
      </c>
    </row>
    <row r="1250" spans="1:5" ht="15" customHeight="1" x14ac:dyDescent="0.25">
      <c r="A1250" s="41" t="str">
        <f>'Exit Capacity'!A102</f>
        <v>43.01</v>
      </c>
      <c r="B1250" s="4" t="str">
        <f t="shared" si="1186"/>
        <v>Salida Nacional / National exit</v>
      </c>
      <c r="C1250" s="61">
        <f t="shared" ref="C1250:E1250" si="1212">IF(C102=0,"",C963/C102)</f>
        <v>117.37616814962577</v>
      </c>
      <c r="D1250" s="61">
        <f t="shared" si="1212"/>
        <v>105.56540607793342</v>
      </c>
      <c r="E1250" s="62">
        <f t="shared" si="1212"/>
        <v>91.148983153867832</v>
      </c>
    </row>
    <row r="1251" spans="1:5" ht="15" customHeight="1" x14ac:dyDescent="0.25">
      <c r="A1251" s="41" t="str">
        <f>'Exit Capacity'!A103</f>
        <v>43X.00</v>
      </c>
      <c r="B1251" s="4" t="str">
        <f t="shared" si="1186"/>
        <v>Salida Nacional / National exit</v>
      </c>
      <c r="C1251" s="61">
        <f t="shared" ref="C1251:E1251" si="1213">IF(C103=0,"",C964/C103)</f>
        <v>116.03295144748026</v>
      </c>
      <c r="D1251" s="61">
        <f t="shared" si="1213"/>
        <v>104.34727707671686</v>
      </c>
      <c r="E1251" s="62">
        <f t="shared" si="1213"/>
        <v>90.101089714376897</v>
      </c>
    </row>
    <row r="1252" spans="1:5" ht="15" customHeight="1" x14ac:dyDescent="0.25">
      <c r="A1252" s="41" t="str">
        <f>'Exit Capacity'!A104</f>
        <v>45.01DXC</v>
      </c>
      <c r="B1252" s="4" t="str">
        <f t="shared" si="1186"/>
        <v>Salida Nacional / National exit</v>
      </c>
      <c r="C1252" s="61">
        <f t="shared" ref="C1252:E1252" si="1214">IF(C104=0,"",C965/C104)</f>
        <v>117.59086942902006</v>
      </c>
      <c r="D1252" s="61">
        <f t="shared" si="1214"/>
        <v>105.72984855885537</v>
      </c>
      <c r="E1252" s="62">
        <f t="shared" si="1214"/>
        <v>91.293598860338719</v>
      </c>
    </row>
    <row r="1253" spans="1:5" ht="15" customHeight="1" x14ac:dyDescent="0.25">
      <c r="A1253" s="41" t="str">
        <f>'Exit Capacity'!A105</f>
        <v>45.02</v>
      </c>
      <c r="B1253" s="4" t="str">
        <f t="shared" si="1186"/>
        <v>Salida Nacional / National exit</v>
      </c>
      <c r="C1253" s="61">
        <f t="shared" ref="C1253:E1253" si="1215">IF(C105=0,"",C966/C105)</f>
        <v>119.33586086675905</v>
      </c>
      <c r="D1253" s="61">
        <f t="shared" si="1215"/>
        <v>107.2784380398042</v>
      </c>
      <c r="E1253" s="62">
        <f t="shared" si="1215"/>
        <v>92.629303482652674</v>
      </c>
    </row>
    <row r="1254" spans="1:5" ht="15" customHeight="1" x14ac:dyDescent="0.25">
      <c r="A1254" s="41" t="str">
        <f>'Exit Capacity'!A106</f>
        <v>45.03</v>
      </c>
      <c r="B1254" s="4" t="str">
        <f t="shared" si="1186"/>
        <v>Salida Nacional / National exit</v>
      </c>
      <c r="C1254" s="61">
        <f t="shared" ref="C1254:E1254" si="1216">IF(C106=0,"",C967/C106)</f>
        <v>119.73998204884364</v>
      </c>
      <c r="D1254" s="61">
        <f t="shared" si="1216"/>
        <v>107.637074648598</v>
      </c>
      <c r="E1254" s="62">
        <f t="shared" si="1216"/>
        <v>92.938638255999692</v>
      </c>
    </row>
    <row r="1255" spans="1:5" ht="15" customHeight="1" x14ac:dyDescent="0.25">
      <c r="A1255" s="41" t="str">
        <f>'Exit Capacity'!A107</f>
        <v>45.04</v>
      </c>
      <c r="B1255" s="4" t="str">
        <f t="shared" si="1186"/>
        <v>Salida Nacional / National exit</v>
      </c>
      <c r="C1255" s="61">
        <f t="shared" ref="C1255:E1255" si="1217">IF(C107=0,"",C968/C107)</f>
        <v>120.02782007122272</v>
      </c>
      <c r="D1255" s="61">
        <f t="shared" si="1217"/>
        <v>107.89251597858579</v>
      </c>
      <c r="E1255" s="62">
        <f t="shared" si="1217"/>
        <v>93.158964023023273</v>
      </c>
    </row>
    <row r="1256" spans="1:5" ht="15" customHeight="1" x14ac:dyDescent="0.25">
      <c r="A1256" s="41" t="str">
        <f>'Exit Capacity'!A108</f>
        <v>45-16</v>
      </c>
      <c r="B1256" s="4" t="str">
        <f t="shared" si="1186"/>
        <v>Salida Nacional / National exit</v>
      </c>
      <c r="C1256" s="61">
        <f t="shared" ref="C1256:E1256" si="1218">IF(C108=0,"",C969/C108)</f>
        <v>117.56727266352225</v>
      </c>
      <c r="D1256" s="61">
        <f t="shared" si="1218"/>
        <v>105.70890765218719</v>
      </c>
      <c r="E1256" s="62">
        <f t="shared" si="1218"/>
        <v>91.275536703662496</v>
      </c>
    </row>
    <row r="1257" spans="1:5" ht="15" customHeight="1" x14ac:dyDescent="0.25">
      <c r="A1257" s="41" t="str">
        <f>'Exit Capacity'!A109</f>
        <v>5D.03</v>
      </c>
      <c r="B1257" s="4" t="str">
        <f t="shared" si="1186"/>
        <v>Salida Nacional / National exit</v>
      </c>
      <c r="C1257" s="61">
        <f t="shared" ref="C1257:E1257" si="1219">IF(C109=0,"",C970/C109)</f>
        <v>125.20767492156611</v>
      </c>
      <c r="D1257" s="61">
        <f t="shared" si="1219"/>
        <v>114.68334784215052</v>
      </c>
      <c r="E1257" s="62">
        <f t="shared" si="1219"/>
        <v>98.986864698854021</v>
      </c>
    </row>
    <row r="1258" spans="1:5" ht="15" customHeight="1" x14ac:dyDescent="0.25">
      <c r="A1258" s="41" t="str">
        <f>'Exit Capacity'!A110</f>
        <v>5D.03.04</v>
      </c>
      <c r="B1258" s="4" t="str">
        <f t="shared" si="1186"/>
        <v>Salida Nacional / National exit</v>
      </c>
      <c r="C1258" s="61">
        <f t="shared" ref="C1258:E1258" si="1220">IF(C110=0,"",C971/C110)</f>
        <v>125.53099764101427</v>
      </c>
      <c r="D1258" s="61">
        <f t="shared" si="1220"/>
        <v>115.00877964543383</v>
      </c>
      <c r="E1258" s="62">
        <f t="shared" si="1220"/>
        <v>99.271183994306668</v>
      </c>
    </row>
    <row r="1259" spans="1:5" ht="15" customHeight="1" x14ac:dyDescent="0.25">
      <c r="A1259" s="41" t="str">
        <f>'Exit Capacity'!A111</f>
        <v>6</v>
      </c>
      <c r="B1259" s="4" t="str">
        <f t="shared" si="1186"/>
        <v>Salida Nacional / National exit</v>
      </c>
      <c r="C1259" s="61">
        <f t="shared" ref="C1259:E1259" si="1221">IF(C111=0,"",C972/C111)</f>
        <v>116.75347128271814</v>
      </c>
      <c r="D1259" s="61">
        <f t="shared" si="1221"/>
        <v>106.93486546219897</v>
      </c>
      <c r="E1259" s="62">
        <f t="shared" si="1221"/>
        <v>92.302323474177911</v>
      </c>
    </row>
    <row r="1260" spans="1:5" ht="15" customHeight="1" x14ac:dyDescent="0.25">
      <c r="A1260" s="41" t="str">
        <f>'Exit Capacity'!A112</f>
        <v>7A</v>
      </c>
      <c r="B1260" s="4" t="str">
        <f t="shared" si="1186"/>
        <v>Salida Nacional / National exit</v>
      </c>
      <c r="C1260" s="61">
        <f t="shared" ref="C1260:E1260" si="1222">IF(C112=0,"",C973/C112)</f>
        <v>115.45225428503691</v>
      </c>
      <c r="D1260" s="61">
        <f t="shared" si="1222"/>
        <v>105.73270157710007</v>
      </c>
      <c r="E1260" s="62">
        <f t="shared" si="1222"/>
        <v>91.264053725772513</v>
      </c>
    </row>
    <row r="1261" spans="1:5" ht="15" customHeight="1" x14ac:dyDescent="0.25">
      <c r="A1261" s="41" t="str">
        <f>'Exit Capacity'!A113</f>
        <v>7B</v>
      </c>
      <c r="B1261" s="4" t="str">
        <f t="shared" si="1186"/>
        <v>Salida Nacional / National exit</v>
      </c>
      <c r="C1261" s="61">
        <f t="shared" ref="C1261:E1261" si="1223">IF(C113=0,"",C974/C113)</f>
        <v>114.72604641190324</v>
      </c>
      <c r="D1261" s="61">
        <f t="shared" si="1223"/>
        <v>105.06177514460539</v>
      </c>
      <c r="E1261" s="62">
        <f t="shared" si="1223"/>
        <v>90.684596443034835</v>
      </c>
    </row>
    <row r="1262" spans="1:5" ht="15" customHeight="1" x14ac:dyDescent="0.25">
      <c r="A1262" s="41" t="str">
        <f>'Exit Capacity'!A114</f>
        <v>9E.C.</v>
      </c>
      <c r="B1262" s="4" t="str">
        <f t="shared" si="1186"/>
        <v>Salida Nacional / National exit</v>
      </c>
      <c r="C1262" s="61">
        <f t="shared" ref="C1262:E1262" si="1224">IF(C114=0,"",C975/C114)</f>
        <v>113.33901774171299</v>
      </c>
      <c r="D1262" s="61">
        <f t="shared" si="1224"/>
        <v>103.7803318666043</v>
      </c>
      <c r="E1262" s="62">
        <f t="shared" si="1224"/>
        <v>89.577855668055946</v>
      </c>
    </row>
    <row r="1263" spans="1:5" ht="15" customHeight="1" x14ac:dyDescent="0.25">
      <c r="A1263" s="41" t="str">
        <f>'Exit Capacity'!A115</f>
        <v>A1</v>
      </c>
      <c r="B1263" s="4" t="str">
        <f t="shared" si="1186"/>
        <v>Salida Nacional / National exit</v>
      </c>
      <c r="C1263" s="61">
        <f t="shared" ref="C1263:E1263" si="1225">IF(C115=0,"",C976/C115)</f>
        <v>127.63482401817402</v>
      </c>
      <c r="D1263" s="61">
        <f t="shared" si="1225"/>
        <v>115.49247033668152</v>
      </c>
      <c r="E1263" s="62">
        <f t="shared" si="1225"/>
        <v>99.700226935263245</v>
      </c>
    </row>
    <row r="1264" spans="1:5" ht="15" customHeight="1" x14ac:dyDescent="0.25">
      <c r="A1264" s="41" t="str">
        <f>'Exit Capacity'!A116</f>
        <v>A10</v>
      </c>
      <c r="B1264" s="4" t="str">
        <f t="shared" si="1186"/>
        <v>Salida Nacional / National exit</v>
      </c>
      <c r="C1264" s="61">
        <f t="shared" ref="C1264:E1264" si="1226">IF(C116=0,"",C977/C116)</f>
        <v>106.05049418392973</v>
      </c>
      <c r="D1264" s="61">
        <f t="shared" si="1226"/>
        <v>95.984603121131101</v>
      </c>
      <c r="E1264" s="62">
        <f t="shared" si="1226"/>
        <v>82.867493135661064</v>
      </c>
    </row>
    <row r="1265" spans="1:5" ht="15" customHeight="1" x14ac:dyDescent="0.25">
      <c r="A1265" s="41" t="str">
        <f>'Exit Capacity'!A117</f>
        <v>A3</v>
      </c>
      <c r="B1265" s="4" t="str">
        <f t="shared" si="1186"/>
        <v>Salida Nacional / National exit</v>
      </c>
      <c r="C1265" s="61">
        <f t="shared" ref="C1265:E1265" si="1227">IF(C117=0,"",C978/C117)</f>
        <v>119.4534004590799</v>
      </c>
      <c r="D1265" s="61">
        <f t="shared" si="1227"/>
        <v>108.09811870980042</v>
      </c>
      <c r="E1265" s="62">
        <f t="shared" si="1227"/>
        <v>93.319870170443338</v>
      </c>
    </row>
    <row r="1266" spans="1:5" ht="15" customHeight="1" x14ac:dyDescent="0.25">
      <c r="A1266" s="41" t="str">
        <f>'Exit Capacity'!A118</f>
        <v>A36L</v>
      </c>
      <c r="B1266" s="4" t="str">
        <f t="shared" si="1186"/>
        <v>Salida Nacional / National exit</v>
      </c>
      <c r="C1266" s="61">
        <f t="shared" ref="C1266:E1266" si="1228">IF(C118=0,"",C979/C118)</f>
        <v>125.53081791693147</v>
      </c>
      <c r="D1266" s="61">
        <f t="shared" si="1228"/>
        <v>115.00861626938473</v>
      </c>
      <c r="E1266" s="62">
        <f t="shared" si="1228"/>
        <v>99.271043216536555</v>
      </c>
    </row>
    <row r="1267" spans="1:5" ht="15" customHeight="1" x14ac:dyDescent="0.25">
      <c r="A1267" s="41" t="str">
        <f>'Exit Capacity'!A119</f>
        <v>A5A</v>
      </c>
      <c r="B1267" s="4" t="str">
        <f t="shared" si="1186"/>
        <v>Salida Nacional / National exit</v>
      </c>
      <c r="C1267" s="61">
        <f t="shared" ref="C1267:E1267" si="1229">IF(C119=0,"",C980/C119)</f>
        <v>116.19129006422921</v>
      </c>
      <c r="D1267" s="61">
        <f t="shared" si="1229"/>
        <v>105.14983090499427</v>
      </c>
      <c r="E1267" s="62">
        <f t="shared" si="1229"/>
        <v>90.775884032207031</v>
      </c>
    </row>
    <row r="1268" spans="1:5" ht="15" customHeight="1" x14ac:dyDescent="0.25">
      <c r="A1268" s="41" t="str">
        <f>'Exit Capacity'!A120</f>
        <v>A6</v>
      </c>
      <c r="B1268" s="4" t="str">
        <f t="shared" si="1186"/>
        <v>Salida Nacional / National exit</v>
      </c>
      <c r="C1268" s="61">
        <f t="shared" ref="C1268:E1268" si="1230">IF(C120=0,"",C981/C120)</f>
        <v>113.68005226505272</v>
      </c>
      <c r="D1268" s="61">
        <f t="shared" si="1230"/>
        <v>102.88018000968211</v>
      </c>
      <c r="E1268" s="62">
        <f t="shared" si="1230"/>
        <v>88.817472642756684</v>
      </c>
    </row>
    <row r="1269" spans="1:5" ht="15" customHeight="1" x14ac:dyDescent="0.25">
      <c r="A1269" s="41" t="str">
        <f>'Exit Capacity'!A121</f>
        <v>A7</v>
      </c>
      <c r="B1269" s="4" t="str">
        <f t="shared" si="1186"/>
        <v>Salida Nacional / National exit</v>
      </c>
      <c r="C1269" s="61">
        <f t="shared" ref="C1269:E1269" si="1231">IF(C121=0,"",C982/C121)</f>
        <v>111.03298987702227</v>
      </c>
      <c r="D1269" s="61">
        <f t="shared" si="1231"/>
        <v>100.48777116615858</v>
      </c>
      <c r="E1269" s="62">
        <f t="shared" si="1231"/>
        <v>86.753137225774523</v>
      </c>
    </row>
    <row r="1270" spans="1:5" ht="15" customHeight="1" x14ac:dyDescent="0.25">
      <c r="A1270" s="41" t="str">
        <f>'Exit Capacity'!A122</f>
        <v>A8</v>
      </c>
      <c r="B1270" s="4" t="str">
        <f t="shared" si="1186"/>
        <v>Salida Nacional / National exit</v>
      </c>
      <c r="C1270" s="61">
        <f t="shared" ref="C1270:E1270" si="1232">IF(C122=0,"",C983/C122)</f>
        <v>110.16753201716392</v>
      </c>
      <c r="D1270" s="61">
        <f t="shared" si="1232"/>
        <v>99.705572360801838</v>
      </c>
      <c r="E1270" s="62">
        <f t="shared" si="1232"/>
        <v>86.078202127875102</v>
      </c>
    </row>
    <row r="1271" spans="1:5" ht="15" customHeight="1" x14ac:dyDescent="0.25">
      <c r="A1271" s="41" t="str">
        <f>'Exit Capacity'!A123</f>
        <v>A9</v>
      </c>
      <c r="B1271" s="4" t="str">
        <f t="shared" si="1186"/>
        <v>Salida Nacional / National exit</v>
      </c>
      <c r="C1271" s="61">
        <f t="shared" ref="C1271:E1271" si="1233">IF(C123=0,"",C984/C123)</f>
        <v>108.75359983201284</v>
      </c>
      <c r="D1271" s="61">
        <f t="shared" si="1233"/>
        <v>98.427663733036169</v>
      </c>
      <c r="E1271" s="62">
        <f t="shared" si="1233"/>
        <v>84.975534393175352</v>
      </c>
    </row>
    <row r="1272" spans="1:5" ht="15" customHeight="1" x14ac:dyDescent="0.25">
      <c r="A1272" s="41" t="str">
        <f>'Exit Capacity'!A124</f>
        <v>A9A</v>
      </c>
      <c r="B1272" s="4" t="str">
        <f t="shared" si="1186"/>
        <v>Salida Nacional / National exit</v>
      </c>
      <c r="C1272" s="61">
        <f t="shared" ref="C1272:E1272" si="1234">IF(C124=0,"",C985/C124)</f>
        <v>108.44928849956106</v>
      </c>
      <c r="D1272" s="61">
        <f t="shared" si="1234"/>
        <v>98.152627856951753</v>
      </c>
      <c r="E1272" s="62">
        <f t="shared" si="1234"/>
        <v>84.738214462897247</v>
      </c>
    </row>
    <row r="1273" spans="1:5" ht="15" customHeight="1" x14ac:dyDescent="0.25">
      <c r="A1273" s="41" t="str">
        <f>'Exit Capacity'!A125</f>
        <v>A9B</v>
      </c>
      <c r="B1273" s="4" t="str">
        <f t="shared" si="1186"/>
        <v>Salida Nacional / National exit</v>
      </c>
      <c r="C1273" s="61">
        <f t="shared" ref="C1273:E1273" si="1235">IF(C125=0,"",C986/C125)</f>
        <v>107.2159798149619</v>
      </c>
      <c r="D1273" s="61">
        <f t="shared" si="1235"/>
        <v>97.037966329829686</v>
      </c>
      <c r="E1273" s="62">
        <f t="shared" si="1235"/>
        <v>83.776407590039952</v>
      </c>
    </row>
    <row r="1274" spans="1:5" ht="15" customHeight="1" x14ac:dyDescent="0.25">
      <c r="A1274" s="41" t="str">
        <f>'Exit Capacity'!A126</f>
        <v>B02</v>
      </c>
      <c r="B1274" s="4" t="str">
        <f t="shared" si="1186"/>
        <v>Salida Nacional / National exit</v>
      </c>
      <c r="C1274" s="61">
        <f t="shared" ref="C1274:E1274" si="1236">IF(C126=0,"",C987/C126)</f>
        <v>107.37739485970025</v>
      </c>
      <c r="D1274" s="61">
        <f t="shared" si="1236"/>
        <v>96.409659927099511</v>
      </c>
      <c r="E1274" s="62">
        <f t="shared" si="1236"/>
        <v>83.189809287390361</v>
      </c>
    </row>
    <row r="1275" spans="1:5" ht="15" customHeight="1" x14ac:dyDescent="0.25">
      <c r="A1275" s="41" t="str">
        <f>'Exit Capacity'!A127</f>
        <v>B04</v>
      </c>
      <c r="B1275" s="4" t="str">
        <f t="shared" si="1186"/>
        <v>Salida Nacional / National exit</v>
      </c>
      <c r="C1275" s="61">
        <f t="shared" ref="C1275:E1275" si="1237">IF(C127=0,"",C988/C127)</f>
        <v>107.29226818990435</v>
      </c>
      <c r="D1275" s="61">
        <f t="shared" si="1237"/>
        <v>96.187774833521118</v>
      </c>
      <c r="E1275" s="62">
        <f t="shared" si="1237"/>
        <v>82.977905317332059</v>
      </c>
    </row>
    <row r="1276" spans="1:5" ht="15" customHeight="1" x14ac:dyDescent="0.25">
      <c r="A1276" s="41" t="str">
        <f>'Exit Capacity'!A128</f>
        <v>B05</v>
      </c>
      <c r="B1276" s="4" t="str">
        <f t="shared" si="1186"/>
        <v>Salida Nacional / National exit</v>
      </c>
      <c r="C1276" s="61">
        <f t="shared" ref="C1276:E1276" si="1238">IF(C128=0,"",C989/C128)</f>
        <v>107.47740980953128</v>
      </c>
      <c r="D1276" s="61">
        <f t="shared" si="1238"/>
        <v>96.362057959668789</v>
      </c>
      <c r="E1276" s="62">
        <f t="shared" si="1238"/>
        <v>83.125035386160789</v>
      </c>
    </row>
    <row r="1277" spans="1:5" ht="15" customHeight="1" x14ac:dyDescent="0.25">
      <c r="A1277" s="41" t="str">
        <f>'Exit Capacity'!A129</f>
        <v>B07</v>
      </c>
      <c r="B1277" s="4" t="str">
        <f t="shared" si="1186"/>
        <v>Salida Nacional / National exit</v>
      </c>
      <c r="C1277" s="61">
        <f t="shared" ref="C1277:E1277" si="1239">IF(C129=0,"",C990/C129)</f>
        <v>108.22733861295373</v>
      </c>
      <c r="D1277" s="61">
        <f t="shared" si="1239"/>
        <v>97.068003691978944</v>
      </c>
      <c r="E1277" s="62">
        <f t="shared" si="1239"/>
        <v>83.720995801147652</v>
      </c>
    </row>
    <row r="1278" spans="1:5" ht="15" customHeight="1" x14ac:dyDescent="0.25">
      <c r="A1278" s="41" t="str">
        <f>'Exit Capacity'!A130</f>
        <v>B08</v>
      </c>
      <c r="B1278" s="4" t="str">
        <f t="shared" si="1186"/>
        <v>Salida Nacional / National exit</v>
      </c>
      <c r="C1278" s="61">
        <f t="shared" ref="C1278:E1278" si="1240">IF(C130=0,"",C991/C130)</f>
        <v>108.4606014193478</v>
      </c>
      <c r="D1278" s="61">
        <f t="shared" si="1240"/>
        <v>97.28748953795575</v>
      </c>
      <c r="E1278" s="62">
        <f t="shared" si="1240"/>
        <v>83.907364166738517</v>
      </c>
    </row>
    <row r="1279" spans="1:5" ht="15" customHeight="1" x14ac:dyDescent="0.25">
      <c r="A1279" s="41" t="str">
        <f>'Exit Capacity'!A131</f>
        <v>B10</v>
      </c>
      <c r="B1279" s="4" t="str">
        <f t="shared" si="1186"/>
        <v>Salida Nacional / National exit</v>
      </c>
      <c r="C1279" s="61">
        <f t="shared" ref="C1279:E1279" si="1241">IF(C131=0,"",C992/C131)</f>
        <v>108.62302451382287</v>
      </c>
      <c r="D1279" s="61">
        <f t="shared" si="1241"/>
        <v>97.508401815809847</v>
      </c>
      <c r="E1279" s="62">
        <f t="shared" si="1241"/>
        <v>84.088328160519325</v>
      </c>
    </row>
    <row r="1280" spans="1:5" ht="15" customHeight="1" x14ac:dyDescent="0.25">
      <c r="A1280" s="41" t="str">
        <f>'Exit Capacity'!A132</f>
        <v>B14</v>
      </c>
      <c r="B1280" s="4" t="str">
        <f t="shared" si="1186"/>
        <v>Salida Nacional / National exit</v>
      </c>
      <c r="C1280" s="61">
        <f t="shared" ref="C1280:E1280" si="1242">IF(C132=0,"",C993/C132)</f>
        <v>107.91184233874343</v>
      </c>
      <c r="D1280" s="61">
        <f t="shared" si="1242"/>
        <v>97.024818969663087</v>
      </c>
      <c r="E1280" s="62">
        <f t="shared" si="1242"/>
        <v>83.669543218248762</v>
      </c>
    </row>
    <row r="1281" spans="1:5" ht="15" customHeight="1" x14ac:dyDescent="0.25">
      <c r="A1281" s="41" t="str">
        <f>'Exit Capacity'!A133</f>
        <v>B18</v>
      </c>
      <c r="B1281" s="4" t="str">
        <f t="shared" si="1186"/>
        <v>Salida Nacional / National exit</v>
      </c>
      <c r="C1281" s="61">
        <f t="shared" ref="C1281:E1281" si="1243">IF(C133=0,"",C994/C133)</f>
        <v>105.81250967209013</v>
      </c>
      <c r="D1281" s="61">
        <f t="shared" si="1243"/>
        <v>95.3375575150868</v>
      </c>
      <c r="E1281" s="62">
        <f t="shared" si="1243"/>
        <v>82.210558085784157</v>
      </c>
    </row>
    <row r="1282" spans="1:5" ht="15" customHeight="1" x14ac:dyDescent="0.25">
      <c r="A1282" s="41" t="str">
        <f>'Exit Capacity'!A134</f>
        <v>B19</v>
      </c>
      <c r="B1282" s="4" t="str">
        <f t="shared" si="1186"/>
        <v>Salida Nacional / National exit</v>
      </c>
      <c r="C1282" s="61">
        <f t="shared" ref="C1282:E1282" si="1244">IF(C134=0,"",C995/C134)</f>
        <v>105.63170896947302</v>
      </c>
      <c r="D1282" s="61">
        <f t="shared" si="1244"/>
        <v>95.249317851132162</v>
      </c>
      <c r="E1282" s="62">
        <f t="shared" si="1244"/>
        <v>82.130084187072413</v>
      </c>
    </row>
    <row r="1283" spans="1:5" ht="15" customHeight="1" x14ac:dyDescent="0.25">
      <c r="A1283" s="41" t="str">
        <f>'Exit Capacity'!A135</f>
        <v>B20</v>
      </c>
      <c r="B1283" s="4" t="str">
        <f t="shared" si="1186"/>
        <v>Salida Nacional / National exit</v>
      </c>
      <c r="C1283" s="61">
        <f t="shared" ref="C1283:E1283" si="1245">IF(C135=0,"",C996/C135)</f>
        <v>105.49638843282528</v>
      </c>
      <c r="D1283" s="61">
        <f t="shared" si="1245"/>
        <v>95.183274752255187</v>
      </c>
      <c r="E1283" s="62">
        <f t="shared" si="1245"/>
        <v>82.069853385962844</v>
      </c>
    </row>
    <row r="1284" spans="1:5" ht="15" customHeight="1" x14ac:dyDescent="0.25">
      <c r="A1284" s="41" t="str">
        <f>'Exit Capacity'!A136</f>
        <v>BIO MADRID</v>
      </c>
      <c r="B1284" s="4" t="str">
        <f t="shared" si="1186"/>
        <v>Salida Nacional / National exit</v>
      </c>
      <c r="C1284" s="61">
        <f t="shared" ref="C1284:E1284" si="1246">IF(C136=0,"",C997/C136)</f>
        <v>105.457408842603</v>
      </c>
      <c r="D1284" s="61">
        <f t="shared" si="1246"/>
        <v>95.183972143325533</v>
      </c>
      <c r="E1284" s="62">
        <f t="shared" si="1246"/>
        <v>82.069941288613336</v>
      </c>
    </row>
    <row r="1285" spans="1:5" ht="15" customHeight="1" x14ac:dyDescent="0.25">
      <c r="A1285" s="41" t="str">
        <f>'Exit Capacity'!A137</f>
        <v>B22</v>
      </c>
      <c r="B1285" s="4" t="str">
        <f t="shared" si="1186"/>
        <v>Salida Nacional / National exit</v>
      </c>
      <c r="C1285" s="61">
        <f t="shared" ref="C1285:E1285" si="1247">IF(C137=0,"",C998/C137)</f>
        <v>105.34615864186723</v>
      </c>
      <c r="D1285" s="61">
        <f t="shared" si="1247"/>
        <v>95.110338126492053</v>
      </c>
      <c r="E1285" s="62">
        <f t="shared" si="1247"/>
        <v>82.003324730098925</v>
      </c>
    </row>
    <row r="1286" spans="1:5" ht="15" customHeight="1" x14ac:dyDescent="0.25">
      <c r="A1286" s="41" t="str">
        <f>'Exit Capacity'!A138</f>
        <v>C1.01</v>
      </c>
      <c r="B1286" s="4" t="str">
        <f t="shared" si="1186"/>
        <v>Salida Nacional / National exit</v>
      </c>
      <c r="C1286" s="61">
        <f t="shared" ref="C1286:E1286" si="1248">IF(C138=0,"",C999/C138)</f>
        <v>119.42882628508161</v>
      </c>
      <c r="D1286" s="61">
        <f t="shared" si="1248"/>
        <v>107.42776952637696</v>
      </c>
      <c r="E1286" s="62">
        <f t="shared" si="1248"/>
        <v>92.762969206255391</v>
      </c>
    </row>
    <row r="1287" spans="1:5" ht="15" customHeight="1" x14ac:dyDescent="0.25">
      <c r="A1287" s="41" t="str">
        <f>'Exit Capacity'!A139</f>
        <v>C2X.01</v>
      </c>
      <c r="B1287" s="4" t="str">
        <f t="shared" si="1186"/>
        <v>Salida Nacional / National exit</v>
      </c>
      <c r="C1287" s="61">
        <f t="shared" ref="C1287:E1287" si="1249">IF(C139=0,"",C1000/C139)</f>
        <v>120.71833902189456</v>
      </c>
      <c r="D1287" s="61">
        <f t="shared" si="1249"/>
        <v>108.59752237047722</v>
      </c>
      <c r="E1287" s="62">
        <f t="shared" si="1249"/>
        <v>93.773762498938382</v>
      </c>
    </row>
    <row r="1288" spans="1:5" ht="15" customHeight="1" x14ac:dyDescent="0.25">
      <c r="A1288" s="41" t="str">
        <f>'Exit Capacity'!A140</f>
        <v>CC.BE</v>
      </c>
      <c r="B1288" s="4" t="str">
        <f t="shared" si="1186"/>
        <v>Salida Nacional / National exit</v>
      </c>
      <c r="C1288" s="61">
        <f t="shared" ref="C1288:E1288" si="1250">IF(C140=0,"",C1001/C140)</f>
        <v>123.14211484164126</v>
      </c>
      <c r="D1288" s="61">
        <f t="shared" si="1250"/>
        <v>112.83718350368837</v>
      </c>
      <c r="E1288" s="62">
        <f t="shared" si="1250"/>
        <v>97.399963108762179</v>
      </c>
    </row>
    <row r="1289" spans="1:5" ht="15" customHeight="1" x14ac:dyDescent="0.25">
      <c r="A1289" s="41" t="str">
        <f>'Exit Capacity'!A141</f>
        <v>CC.CT.E</v>
      </c>
      <c r="B1289" s="4" t="str">
        <f t="shared" ref="B1289:B1352" si="1251">B1002</f>
        <v>Salida Nacional / National exit</v>
      </c>
      <c r="C1289" s="61">
        <f t="shared" ref="C1289:E1289" si="1252">IF(C141=0,"",C1002/C141)</f>
        <v>137.18343293762734</v>
      </c>
      <c r="D1289" s="61">
        <f t="shared" si="1252"/>
        <v>125.94807158566424</v>
      </c>
      <c r="E1289" s="62">
        <f t="shared" si="1252"/>
        <v>108.5833513144615</v>
      </c>
    </row>
    <row r="1290" spans="1:5" ht="15" customHeight="1" x14ac:dyDescent="0.25">
      <c r="A1290" s="41" t="str">
        <f>'Exit Capacity'!A142</f>
        <v>CC.IB.E</v>
      </c>
      <c r="B1290" s="4" t="str">
        <f t="shared" si="1251"/>
        <v>Salida Nacional / National exit</v>
      </c>
      <c r="C1290" s="61">
        <f t="shared" ref="C1290:E1290" si="1253">IF(C142=0,"",C1003/C142)</f>
        <v>136.68020550583998</v>
      </c>
      <c r="D1290" s="61">
        <f t="shared" si="1253"/>
        <v>125.4906186482453</v>
      </c>
      <c r="E1290" s="62">
        <f t="shared" si="1253"/>
        <v>108.18917355813873</v>
      </c>
    </row>
    <row r="1291" spans="1:5" ht="15" customHeight="1" x14ac:dyDescent="0.25">
      <c r="A1291" s="41" t="str">
        <f>'Exit Capacity'!A143</f>
        <v>CC.PV.BBE</v>
      </c>
      <c r="B1291" s="4" t="str">
        <f t="shared" si="1251"/>
        <v>Salida Nacional / National exit</v>
      </c>
      <c r="C1291" s="61">
        <f t="shared" ref="C1291:E1291" si="1254">IF(C143=0,"",C1004/C143)</f>
        <v>122.40875496830206</v>
      </c>
      <c r="D1291" s="61">
        <f t="shared" si="1254"/>
        <v>110.00547232708146</v>
      </c>
      <c r="E1291" s="62">
        <f t="shared" si="1254"/>
        <v>94.981451903868205</v>
      </c>
    </row>
    <row r="1292" spans="1:5" ht="15" customHeight="1" x14ac:dyDescent="0.25">
      <c r="A1292" s="41" t="str">
        <f>'Exit Capacity'!A144</f>
        <v>CC.SG.UF</v>
      </c>
      <c r="B1292" s="4" t="str">
        <f t="shared" si="1251"/>
        <v>Salida Nacional / National exit</v>
      </c>
      <c r="C1292" s="61">
        <f t="shared" ref="C1292:E1292" si="1255">IF(C144=0,"",C1005/C144)</f>
        <v>99.110833760543613</v>
      </c>
      <c r="D1292" s="61">
        <f t="shared" si="1255"/>
        <v>91.401724227890824</v>
      </c>
      <c r="E1292" s="62">
        <f t="shared" si="1255"/>
        <v>78.858264477269302</v>
      </c>
    </row>
    <row r="1293" spans="1:5" ht="15" customHeight="1" x14ac:dyDescent="0.25">
      <c r="A1293" s="41" t="str">
        <f>'Exit Capacity'!A145</f>
        <v>CC.SON.E</v>
      </c>
      <c r="B1293" s="4" t="str">
        <f t="shared" si="1251"/>
        <v>Salida Nacional / National exit</v>
      </c>
      <c r="C1293" s="61">
        <f t="shared" ref="C1293:E1293" si="1256">IF(C145=0,"",C1006/C145)</f>
        <v>140.23874234490819</v>
      </c>
      <c r="D1293" s="61">
        <f t="shared" si="1256"/>
        <v>128.72546441999381</v>
      </c>
      <c r="E1293" s="62">
        <f t="shared" si="1256"/>
        <v>110.9765734064212</v>
      </c>
    </row>
    <row r="1294" spans="1:5" ht="15" customHeight="1" x14ac:dyDescent="0.25">
      <c r="A1294" s="41" t="str">
        <f>'Exit Capacity'!A146</f>
        <v>D01A</v>
      </c>
      <c r="B1294" s="4" t="str">
        <f t="shared" si="1251"/>
        <v>Salida Nacional / National exit</v>
      </c>
      <c r="C1294" s="61">
        <f t="shared" ref="C1294:E1294" si="1257">IF(C146=0,"",C1007/C146)</f>
        <v>111.14975731000443</v>
      </c>
      <c r="D1294" s="61">
        <f t="shared" si="1257"/>
        <v>99.573946363952686</v>
      </c>
      <c r="E1294" s="62">
        <f t="shared" si="1257"/>
        <v>85.890263463004118</v>
      </c>
    </row>
    <row r="1295" spans="1:5" ht="15" customHeight="1" x14ac:dyDescent="0.25">
      <c r="A1295" s="41" t="str">
        <f>'Exit Capacity'!A147</f>
        <v>D03A</v>
      </c>
      <c r="B1295" s="4" t="str">
        <f t="shared" si="1251"/>
        <v>Salida Nacional / National exit</v>
      </c>
      <c r="C1295" s="61">
        <f t="shared" ref="C1295:E1295" si="1258">IF(C147=0,"",C1008/C147)</f>
        <v>116.46498188426106</v>
      </c>
      <c r="D1295" s="61">
        <f t="shared" si="1258"/>
        <v>104.29093275515257</v>
      </c>
      <c r="E1295" s="62">
        <f t="shared" si="1258"/>
        <v>89.958804934858307</v>
      </c>
    </row>
    <row r="1296" spans="1:5" ht="15" customHeight="1" x14ac:dyDescent="0.25">
      <c r="A1296" s="41" t="str">
        <f>'Exit Capacity'!A148</f>
        <v>D04</v>
      </c>
      <c r="B1296" s="4" t="str">
        <f t="shared" si="1251"/>
        <v>Salida Nacional / National exit</v>
      </c>
      <c r="C1296" s="61">
        <f t="shared" ref="C1296:E1296" si="1259">IF(C148=0,"",C1009/C148)</f>
        <v>117.7024250459087</v>
      </c>
      <c r="D1296" s="61">
        <f t="shared" si="1259"/>
        <v>105.38908814739005</v>
      </c>
      <c r="E1296" s="62">
        <f t="shared" si="1259"/>
        <v>90.90600706152857</v>
      </c>
    </row>
    <row r="1297" spans="1:5" ht="15" customHeight="1" x14ac:dyDescent="0.25">
      <c r="A1297" s="41" t="str">
        <f>'Exit Capacity'!A149</f>
        <v>D06</v>
      </c>
      <c r="B1297" s="4" t="str">
        <f t="shared" si="1251"/>
        <v>Salida Nacional / National exit</v>
      </c>
      <c r="C1297" s="61">
        <f t="shared" ref="C1297:E1297" si="1260">IF(C149=0,"",C1010/C149)</f>
        <v>121.36384729496883</v>
      </c>
      <c r="D1297" s="61">
        <f t="shared" si="1260"/>
        <v>108.61665377418612</v>
      </c>
      <c r="E1297" s="62">
        <f t="shared" si="1260"/>
        <v>93.701137184773501</v>
      </c>
    </row>
    <row r="1298" spans="1:5" ht="15" customHeight="1" x14ac:dyDescent="0.25">
      <c r="A1298" s="41" t="str">
        <f>'Exit Capacity'!A150</f>
        <v>D06A</v>
      </c>
      <c r="B1298" s="4" t="str">
        <f t="shared" si="1251"/>
        <v>Salida Nacional / National exit</v>
      </c>
      <c r="C1298" s="61">
        <f t="shared" ref="C1298:E1298" si="1261">IF(C150=0,"",C1011/C150)</f>
        <v>122.37547842347541</v>
      </c>
      <c r="D1298" s="61">
        <f t="shared" si="1261"/>
        <v>109.49624363538467</v>
      </c>
      <c r="E1298" s="62">
        <f t="shared" si="1261"/>
        <v>94.461571896109177</v>
      </c>
    </row>
    <row r="1299" spans="1:5" ht="15" customHeight="1" x14ac:dyDescent="0.25">
      <c r="A1299" s="41" t="str">
        <f>'Exit Capacity'!A151</f>
        <v>D07</v>
      </c>
      <c r="B1299" s="4" t="str">
        <f t="shared" si="1251"/>
        <v>Salida Nacional / National exit</v>
      </c>
      <c r="C1299" s="61">
        <f t="shared" ref="C1299:E1299" si="1262">IF(C151=0,"",C1012/C151)</f>
        <v>122.65362439185319</v>
      </c>
      <c r="D1299" s="61">
        <f t="shared" si="1262"/>
        <v>109.73987321565298</v>
      </c>
      <c r="E1299" s="62">
        <f t="shared" si="1262"/>
        <v>94.6722797111548</v>
      </c>
    </row>
    <row r="1300" spans="1:5" ht="15" customHeight="1" x14ac:dyDescent="0.25">
      <c r="A1300" s="41" t="str">
        <f>'Exit Capacity'!A152</f>
        <v>D07.14</v>
      </c>
      <c r="B1300" s="4" t="str">
        <f t="shared" si="1251"/>
        <v>Salida Nacional / National exit</v>
      </c>
      <c r="C1300" s="61">
        <f t="shared" ref="C1300:E1300" si="1263">IF(C152=0,"",C1013/C152)</f>
        <v>127.16173004509267</v>
      </c>
      <c r="D1300" s="61">
        <f t="shared" si="1263"/>
        <v>114.08423878232198</v>
      </c>
      <c r="E1300" s="62">
        <f t="shared" si="1263"/>
        <v>98.459387600043257</v>
      </c>
    </row>
    <row r="1301" spans="1:5" ht="15" customHeight="1" x14ac:dyDescent="0.25">
      <c r="A1301" s="41" t="str">
        <f>'Exit Capacity'!A153</f>
        <v>D07A</v>
      </c>
      <c r="B1301" s="4" t="str">
        <f t="shared" si="1251"/>
        <v>Salida Nacional / National exit</v>
      </c>
      <c r="C1301" s="61">
        <f t="shared" ref="C1301:E1301" si="1264">IF(C153=0,"",C1014/C153)</f>
        <v>124.71186223752578</v>
      </c>
      <c r="D1301" s="61">
        <f t="shared" si="1264"/>
        <v>111.54466673560478</v>
      </c>
      <c r="E1301" s="62">
        <f t="shared" si="1264"/>
        <v>96.224045477629801</v>
      </c>
    </row>
    <row r="1302" spans="1:5" ht="15" customHeight="1" x14ac:dyDescent="0.25">
      <c r="A1302" s="41" t="str">
        <f>'Exit Capacity'!A154</f>
        <v>D08A</v>
      </c>
      <c r="B1302" s="4" t="str">
        <f t="shared" si="1251"/>
        <v>Salida Nacional / National exit</v>
      </c>
      <c r="C1302" s="61">
        <f t="shared" ref="C1302:E1302" si="1265">IF(C154=0,"",C1015/C154)</f>
        <v>126.72049081808562</v>
      </c>
      <c r="D1302" s="61">
        <f t="shared" si="1265"/>
        <v>113.30397960773723</v>
      </c>
      <c r="E1302" s="62">
        <f t="shared" si="1265"/>
        <v>97.736084238910522</v>
      </c>
    </row>
    <row r="1303" spans="1:5" ht="15" customHeight="1" x14ac:dyDescent="0.25">
      <c r="A1303" s="41" t="str">
        <f>'Exit Capacity'!A155</f>
        <v>D10A</v>
      </c>
      <c r="B1303" s="4" t="str">
        <f t="shared" si="1251"/>
        <v>Salida Nacional / National exit</v>
      </c>
      <c r="C1303" s="61">
        <f t="shared" ref="C1303:E1303" si="1266">IF(C155=0,"",C1016/C155)</f>
        <v>131.57658871352191</v>
      </c>
      <c r="D1303" s="61">
        <f t="shared" si="1266"/>
        <v>117.55532502078462</v>
      </c>
      <c r="E1303" s="62">
        <f t="shared" si="1266"/>
        <v>101.38926627383296</v>
      </c>
    </row>
    <row r="1304" spans="1:5" ht="15" customHeight="1" x14ac:dyDescent="0.25">
      <c r="A1304" s="41" t="str">
        <f>'Exit Capacity'!A156</f>
        <v>D12A</v>
      </c>
      <c r="B1304" s="4" t="str">
        <f t="shared" si="1251"/>
        <v>Salida Nacional / National exit</v>
      </c>
      <c r="C1304" s="61">
        <f t="shared" ref="C1304:E1304" si="1267">IF(C156=0,"",C1017/C156)</f>
        <v>136.57448157048438</v>
      </c>
      <c r="D1304" s="61">
        <f t="shared" si="1267"/>
        <v>121.93080700855884</v>
      </c>
      <c r="E1304" s="62">
        <f t="shared" si="1267"/>
        <v>105.1491188943251</v>
      </c>
    </row>
    <row r="1305" spans="1:5" ht="15" customHeight="1" x14ac:dyDescent="0.25">
      <c r="A1305" s="41" t="str">
        <f>'Exit Capacity'!A157</f>
        <v>D13</v>
      </c>
      <c r="B1305" s="4" t="str">
        <f t="shared" si="1251"/>
        <v>Salida Nacional / National exit</v>
      </c>
      <c r="C1305" s="61">
        <f t="shared" ref="C1305:E1305" si="1268">IF(C157=0,"",C1018/C157)</f>
        <v>138.49615247305209</v>
      </c>
      <c r="D1305" s="61">
        <f t="shared" si="1268"/>
        <v>123.61316328574503</v>
      </c>
      <c r="E1305" s="62">
        <f t="shared" si="1268"/>
        <v>106.59476800796654</v>
      </c>
    </row>
    <row r="1306" spans="1:5" ht="15" customHeight="1" x14ac:dyDescent="0.25">
      <c r="A1306" s="41" t="str">
        <f>'Exit Capacity'!A158</f>
        <v>D13A</v>
      </c>
      <c r="B1306" s="4" t="str">
        <f t="shared" si="1251"/>
        <v>Salida Nacional / National exit</v>
      </c>
      <c r="C1306" s="61">
        <f t="shared" ref="C1306:E1306" si="1269">IF(C158=0,"",C1019/C158)</f>
        <v>139.49053898054285</v>
      </c>
      <c r="D1306" s="61">
        <f t="shared" si="1269"/>
        <v>124.48371421129171</v>
      </c>
      <c r="E1306" s="62">
        <f t="shared" si="1269"/>
        <v>107.34283260698309</v>
      </c>
    </row>
    <row r="1307" spans="1:5" ht="15" customHeight="1" x14ac:dyDescent="0.25">
      <c r="A1307" s="41" t="str">
        <f>'Exit Capacity'!A159</f>
        <v>D14</v>
      </c>
      <c r="B1307" s="4" t="str">
        <f t="shared" si="1251"/>
        <v>Salida Nacional / National exit</v>
      </c>
      <c r="C1307" s="61">
        <f t="shared" ref="C1307:E1307" si="1270">IF(C159=0,"",C1020/C159)</f>
        <v>140.68383727605172</v>
      </c>
      <c r="D1307" s="61">
        <f t="shared" si="1270"/>
        <v>125.54041208105804</v>
      </c>
      <c r="E1307" s="62">
        <f t="shared" si="1270"/>
        <v>108.25326722596833</v>
      </c>
    </row>
    <row r="1308" spans="1:5" ht="15" customHeight="1" x14ac:dyDescent="0.25">
      <c r="A1308" s="41" t="str">
        <f>'Exit Capacity'!A160</f>
        <v>D15</v>
      </c>
      <c r="B1308" s="4" t="str">
        <f t="shared" si="1251"/>
        <v>Salida Nacional / National exit</v>
      </c>
      <c r="C1308" s="61">
        <f t="shared" ref="C1308:E1308" si="1271">IF(C160=0,"",C1021/C160)</f>
        <v>142.76876974398292</v>
      </c>
      <c r="D1308" s="61">
        <f t="shared" si="1271"/>
        <v>127.38723997142083</v>
      </c>
      <c r="E1308" s="62">
        <f t="shared" si="1271"/>
        <v>109.84457778768208</v>
      </c>
    </row>
    <row r="1309" spans="1:5" ht="15" customHeight="1" x14ac:dyDescent="0.25">
      <c r="A1309" s="41" t="str">
        <f>'Exit Capacity'!A161</f>
        <v>D16</v>
      </c>
      <c r="B1309" s="4" t="str">
        <f t="shared" si="1251"/>
        <v>Salida Nacional / National exit</v>
      </c>
      <c r="C1309" s="61">
        <f t="shared" ref="C1309:E1309" si="1272">IF(C161=0,"",C1022/C161)</f>
        <v>144.53570513193455</v>
      </c>
      <c r="D1309" s="61">
        <f t="shared" si="1272"/>
        <v>128.95238685513544</v>
      </c>
      <c r="E1309" s="62">
        <f t="shared" si="1272"/>
        <v>111.19317923543215</v>
      </c>
    </row>
    <row r="1310" spans="1:5" ht="15" customHeight="1" x14ac:dyDescent="0.25">
      <c r="A1310" s="41" t="str">
        <f>'Exit Capacity'!A162</f>
        <v>D16.01</v>
      </c>
      <c r="B1310" s="4" t="str">
        <f t="shared" si="1251"/>
        <v>Salida Nacional / National exit</v>
      </c>
      <c r="C1310" s="61">
        <f t="shared" ref="C1310:E1310" si="1273">IF(C162=0,"",C1023/C162)</f>
        <v>144.53581198579209</v>
      </c>
      <c r="D1310" s="61">
        <f t="shared" si="1273"/>
        <v>128.95248150601131</v>
      </c>
      <c r="E1310" s="62">
        <f t="shared" si="1273"/>
        <v>111.19326079091397</v>
      </c>
    </row>
    <row r="1311" spans="1:5" ht="15" customHeight="1" x14ac:dyDescent="0.25">
      <c r="A1311" s="41" t="str">
        <f>'Exit Capacity'!A163</f>
        <v>E01</v>
      </c>
      <c r="B1311" s="4" t="str">
        <f t="shared" si="1251"/>
        <v>Salida Nacional / National exit</v>
      </c>
      <c r="C1311" s="61">
        <f t="shared" ref="C1311:E1311" si="1274">IF(C163=0,"",C1024/C163)</f>
        <v>104.83582091947783</v>
      </c>
      <c r="D1311" s="61">
        <f t="shared" si="1274"/>
        <v>94.397407054832797</v>
      </c>
      <c r="E1311" s="62">
        <f t="shared" si="1274"/>
        <v>81.483511001346727</v>
      </c>
    </row>
    <row r="1312" spans="1:5" ht="15" customHeight="1" x14ac:dyDescent="0.25">
      <c r="A1312" s="41" t="str">
        <f>'Exit Capacity'!A164</f>
        <v>E02</v>
      </c>
      <c r="B1312" s="4" t="str">
        <f t="shared" si="1251"/>
        <v>Salida Nacional / National exit</v>
      </c>
      <c r="C1312" s="61">
        <f t="shared" ref="C1312:E1312" si="1275">IF(C164=0,"",C1025/C164)</f>
        <v>105.54634107229792</v>
      </c>
      <c r="D1312" s="61">
        <f t="shared" si="1275"/>
        <v>95.038441552657531</v>
      </c>
      <c r="E1312" s="62">
        <f t="shared" si="1275"/>
        <v>82.03296487082865</v>
      </c>
    </row>
    <row r="1313" spans="1:5" ht="15" customHeight="1" x14ac:dyDescent="0.25">
      <c r="A1313" s="41" t="str">
        <f>'Exit Capacity'!A165</f>
        <v>E15</v>
      </c>
      <c r="B1313" s="4" t="str">
        <f t="shared" si="1251"/>
        <v>Salida Nacional / National exit</v>
      </c>
      <c r="C1313" s="61">
        <f t="shared" ref="C1313:E1313" si="1276">IF(C165=0,"",C1026/C165)</f>
        <v>112.43617164359365</v>
      </c>
      <c r="D1313" s="61">
        <f t="shared" si="1276"/>
        <v>101.25447787877511</v>
      </c>
      <c r="E1313" s="62">
        <f t="shared" si="1276"/>
        <v>87.36095458716288</v>
      </c>
    </row>
    <row r="1314" spans="1:5" ht="15" customHeight="1" x14ac:dyDescent="0.25">
      <c r="A1314" s="41" t="str">
        <f>'Exit Capacity'!A166</f>
        <v>EG01</v>
      </c>
      <c r="B1314" s="4" t="str">
        <f t="shared" si="1251"/>
        <v>Salida Nacional / National exit</v>
      </c>
      <c r="C1314" s="61">
        <f t="shared" ref="C1314:E1314" si="1277">IF(C166=0,"",C1027/C166)</f>
        <v>108.13632983280321</v>
      </c>
      <c r="D1314" s="61">
        <f t="shared" si="1277"/>
        <v>97.375141135171248</v>
      </c>
      <c r="E1314" s="62">
        <f t="shared" si="1277"/>
        <v>84.035834656754062</v>
      </c>
    </row>
    <row r="1315" spans="1:5" ht="15" customHeight="1" x14ac:dyDescent="0.25">
      <c r="A1315" s="41" t="str">
        <f>'Exit Capacity'!A167</f>
        <v>F00</v>
      </c>
      <c r="B1315" s="4" t="str">
        <f t="shared" si="1251"/>
        <v>Salida Nacional / National exit</v>
      </c>
      <c r="C1315" s="61">
        <f t="shared" ref="C1315:E1315" si="1278">IF(C167=0,"",C1028/C167)</f>
        <v>165.18806701269725</v>
      </c>
      <c r="D1315" s="61">
        <f t="shared" si="1278"/>
        <v>151.35138105940914</v>
      </c>
      <c r="E1315" s="62">
        <f t="shared" si="1278"/>
        <v>130.60138771060858</v>
      </c>
    </row>
    <row r="1316" spans="1:5" ht="15" customHeight="1" x14ac:dyDescent="0.25">
      <c r="A1316" s="41" t="str">
        <f>'Exit Capacity'!A168</f>
        <v>F02</v>
      </c>
      <c r="B1316" s="4" t="str">
        <f t="shared" si="1251"/>
        <v>Salida Nacional / National exit</v>
      </c>
      <c r="C1316" s="61">
        <f t="shared" ref="C1316:E1316" si="1279">IF(C168=0,"",C1029/C168)</f>
        <v>161.65339803691086</v>
      </c>
      <c r="D1316" s="61">
        <f t="shared" si="1279"/>
        <v>148.13338189614026</v>
      </c>
      <c r="E1316" s="62">
        <f t="shared" si="1279"/>
        <v>127.82790388221531</v>
      </c>
    </row>
    <row r="1317" spans="1:5" ht="15" customHeight="1" x14ac:dyDescent="0.25">
      <c r="A1317" s="41" t="str">
        <f>'Exit Capacity'!A169</f>
        <v>F06.2</v>
      </c>
      <c r="B1317" s="4" t="str">
        <f t="shared" si="1251"/>
        <v>Salida Nacional / National exit</v>
      </c>
      <c r="C1317" s="61">
        <f t="shared" ref="C1317:E1317" si="1280">IF(C169=0,"",C1030/C169)</f>
        <v>151.42048008744885</v>
      </c>
      <c r="D1317" s="61">
        <f t="shared" si="1280"/>
        <v>138.63811681006766</v>
      </c>
      <c r="E1317" s="62">
        <f t="shared" si="1280"/>
        <v>119.62248480843334</v>
      </c>
    </row>
    <row r="1318" spans="1:5" ht="15" customHeight="1" x14ac:dyDescent="0.25">
      <c r="A1318" s="41" t="str">
        <f>'Exit Capacity'!A170</f>
        <v>F07</v>
      </c>
      <c r="B1318" s="4" t="str">
        <f t="shared" si="1251"/>
        <v>Salida Nacional / National exit</v>
      </c>
      <c r="C1318" s="61">
        <f t="shared" ref="C1318:E1318" si="1281">IF(C170=0,"",C1031/C170)</f>
        <v>150.40261359001406</v>
      </c>
      <c r="D1318" s="61">
        <f t="shared" si="1281"/>
        <v>137.69309763519675</v>
      </c>
      <c r="E1318" s="62">
        <f t="shared" si="1281"/>
        <v>118.8058173161465</v>
      </c>
    </row>
    <row r="1319" spans="1:5" ht="15" customHeight="1" x14ac:dyDescent="0.25">
      <c r="A1319" s="41" t="str">
        <f>'Exit Capacity'!A171</f>
        <v>F07.01</v>
      </c>
      <c r="B1319" s="4" t="str">
        <f t="shared" si="1251"/>
        <v>Salida Nacional / National exit</v>
      </c>
      <c r="C1319" s="61">
        <f t="shared" ref="C1319:E1319" si="1282">IF(C171=0,"",C1032/C171)</f>
        <v>149.01149979594425</v>
      </c>
      <c r="D1319" s="61">
        <f t="shared" si="1282"/>
        <v>136.3954810685029</v>
      </c>
      <c r="E1319" s="62">
        <f t="shared" si="1282"/>
        <v>117.6837309938216</v>
      </c>
    </row>
    <row r="1320" spans="1:5" ht="15" customHeight="1" x14ac:dyDescent="0.25">
      <c r="A1320" s="41" t="str">
        <f>'Exit Capacity'!A172</f>
        <v>F07.04</v>
      </c>
      <c r="B1320" s="4" t="str">
        <f t="shared" si="1251"/>
        <v>Salida Nacional / National exit</v>
      </c>
      <c r="C1320" s="61">
        <f t="shared" ref="C1320:E1320" si="1283">IF(C172=0,"",C1033/C172)</f>
        <v>138.97595334672243</v>
      </c>
      <c r="D1320" s="61">
        <f t="shared" si="1283"/>
        <v>127.07816504648643</v>
      </c>
      <c r="E1320" s="62">
        <f t="shared" si="1283"/>
        <v>109.63188473199017</v>
      </c>
    </row>
    <row r="1321" spans="1:5" ht="15" customHeight="1" x14ac:dyDescent="0.25">
      <c r="A1321" s="41" t="str">
        <f>'Exit Capacity'!A173</f>
        <v>F09</v>
      </c>
      <c r="B1321" s="4" t="str">
        <f t="shared" si="1251"/>
        <v>Salida Nacional / National exit</v>
      </c>
      <c r="C1321" s="61">
        <f t="shared" ref="C1321:E1321" si="1284">IF(C173=0,"",C1034/C173)</f>
        <v>145.47176263348803</v>
      </c>
      <c r="D1321" s="61">
        <f t="shared" si="1284"/>
        <v>133.11514098362076</v>
      </c>
      <c r="E1321" s="62">
        <f t="shared" si="1284"/>
        <v>114.84963475619929</v>
      </c>
    </row>
    <row r="1322" spans="1:5" ht="15" customHeight="1" x14ac:dyDescent="0.25">
      <c r="A1322" s="41" t="str">
        <f>'Exit Capacity'!A174</f>
        <v>F11</v>
      </c>
      <c r="B1322" s="4" t="str">
        <f t="shared" si="1251"/>
        <v>Salida Nacional / National exit</v>
      </c>
      <c r="C1322" s="61">
        <f t="shared" ref="C1322:E1322" si="1285">IF(C174=0,"",C1035/C174)</f>
        <v>138.87267794576314</v>
      </c>
      <c r="D1322" s="61">
        <f t="shared" si="1285"/>
        <v>126.98834382287923</v>
      </c>
      <c r="E1322" s="62">
        <f t="shared" si="1285"/>
        <v>109.55497385823826</v>
      </c>
    </row>
    <row r="1323" spans="1:5" ht="15" customHeight="1" x14ac:dyDescent="0.25">
      <c r="A1323" s="41" t="str">
        <f>'Exit Capacity'!A175</f>
        <v>F13</v>
      </c>
      <c r="B1323" s="4" t="str">
        <f t="shared" si="1251"/>
        <v>Salida Nacional / National exit</v>
      </c>
      <c r="C1323" s="61">
        <f t="shared" ref="C1323:E1323" si="1286">IF(C175=0,"",C1036/C175)</f>
        <v>133.19793409027784</v>
      </c>
      <c r="D1323" s="61">
        <f t="shared" si="1286"/>
        <v>121.71973367662729</v>
      </c>
      <c r="E1323" s="62">
        <f t="shared" si="1286"/>
        <v>105.00194176070029</v>
      </c>
    </row>
    <row r="1324" spans="1:5" ht="15" customHeight="1" x14ac:dyDescent="0.25">
      <c r="A1324" s="41" t="str">
        <f>'Exit Capacity'!A176</f>
        <v>F14</v>
      </c>
      <c r="B1324" s="4" t="str">
        <f t="shared" si="1251"/>
        <v>Salida Nacional / National exit</v>
      </c>
      <c r="C1324" s="61">
        <f t="shared" ref="C1324:E1324" si="1287">IF(C176=0,"",C1037/C176)</f>
        <v>129.80585438454091</v>
      </c>
      <c r="D1324" s="61">
        <f t="shared" si="1287"/>
        <v>118.57041702224453</v>
      </c>
      <c r="E1324" s="62">
        <f t="shared" si="1287"/>
        <v>102.28036214712353</v>
      </c>
    </row>
    <row r="1325" spans="1:5" ht="15" customHeight="1" x14ac:dyDescent="0.25">
      <c r="A1325" s="41" t="str">
        <f>'Exit Capacity'!A177</f>
        <v>F19</v>
      </c>
      <c r="B1325" s="4" t="str">
        <f t="shared" si="1251"/>
        <v>Salida Nacional / National exit</v>
      </c>
      <c r="C1325" s="61">
        <f t="shared" ref="C1325:E1325" si="1288">IF(C177=0,"",C1038/C177)</f>
        <v>131.36098275563739</v>
      </c>
      <c r="D1325" s="61">
        <f t="shared" si="1288"/>
        <v>119.26331661666336</v>
      </c>
      <c r="E1325" s="62">
        <f t="shared" si="1288"/>
        <v>102.87586668409524</v>
      </c>
    </row>
    <row r="1326" spans="1:5" ht="15" customHeight="1" x14ac:dyDescent="0.25">
      <c r="A1326" s="41" t="str">
        <f>'Exit Capacity'!A178</f>
        <v>F21</v>
      </c>
      <c r="B1326" s="4" t="str">
        <f t="shared" si="1251"/>
        <v>Salida Nacional / National exit</v>
      </c>
      <c r="C1326" s="61">
        <f t="shared" ref="C1326:E1326" si="1289">IF(C178=0,"",C1039/C178)</f>
        <v>126.21639735386688</v>
      </c>
      <c r="D1326" s="61">
        <f t="shared" si="1289"/>
        <v>114.4869222037547</v>
      </c>
      <c r="E1326" s="62">
        <f t="shared" si="1289"/>
        <v>98.748198007006891</v>
      </c>
    </row>
    <row r="1327" spans="1:5" ht="15" customHeight="1" x14ac:dyDescent="0.25">
      <c r="A1327" s="41" t="str">
        <f>'Exit Capacity'!A179</f>
        <v>F23</v>
      </c>
      <c r="B1327" s="4" t="str">
        <f t="shared" si="1251"/>
        <v>Salida Nacional / National exit</v>
      </c>
      <c r="C1327" s="61">
        <f t="shared" ref="C1327:E1327" si="1290">IF(C179=0,"",C1040/C179)</f>
        <v>124.07474047881946</v>
      </c>
      <c r="D1327" s="61">
        <f t="shared" si="1290"/>
        <v>112.49854080205354</v>
      </c>
      <c r="E1327" s="62">
        <f t="shared" si="1290"/>
        <v>97.029876838276394</v>
      </c>
    </row>
    <row r="1328" spans="1:5" ht="15" customHeight="1" x14ac:dyDescent="0.25">
      <c r="A1328" s="41" t="str">
        <f>'Exit Capacity'!A180</f>
        <v>F25</v>
      </c>
      <c r="B1328" s="4" t="str">
        <f t="shared" si="1251"/>
        <v>Salida Nacional / National exit</v>
      </c>
      <c r="C1328" s="61">
        <f t="shared" ref="C1328:E1328" si="1291">IF(C180=0,"",C1041/C180)</f>
        <v>115.15341621956065</v>
      </c>
      <c r="D1328" s="61">
        <f t="shared" si="1291"/>
        <v>104.21570360141044</v>
      </c>
      <c r="E1328" s="62">
        <f t="shared" si="1291"/>
        <v>89.872007383836362</v>
      </c>
    </row>
    <row r="1329" spans="1:5" ht="15" customHeight="1" x14ac:dyDescent="0.25">
      <c r="A1329" s="41" t="str">
        <f>'Exit Capacity'!A181</f>
        <v>F26</v>
      </c>
      <c r="B1329" s="4" t="str">
        <f t="shared" si="1251"/>
        <v>Salida Nacional / National exit</v>
      </c>
      <c r="C1329" s="61">
        <f t="shared" ref="C1329:E1329" si="1292">IF(C181=0,"",C1042/C181)</f>
        <v>112.24859530704815</v>
      </c>
      <c r="D1329" s="61">
        <f t="shared" si="1292"/>
        <v>101.51877677573279</v>
      </c>
      <c r="E1329" s="62">
        <f t="shared" si="1292"/>
        <v>87.541374814494148</v>
      </c>
    </row>
    <row r="1330" spans="1:5" ht="15" customHeight="1" x14ac:dyDescent="0.25">
      <c r="A1330" s="41" t="str">
        <f>'Exit Capacity'!A182</f>
        <v>F26.02</v>
      </c>
      <c r="B1330" s="4" t="str">
        <f t="shared" si="1251"/>
        <v>Salida Nacional / National exit</v>
      </c>
      <c r="C1330" s="61">
        <f t="shared" ref="C1330:E1330" si="1293">IF(C182=0,"",C1043/C182)</f>
        <v>111.72072782784093</v>
      </c>
      <c r="D1330" s="61">
        <f t="shared" si="1293"/>
        <v>101.0286880549636</v>
      </c>
      <c r="E1330" s="62">
        <f t="shared" si="1293"/>
        <v>87.117849517620385</v>
      </c>
    </row>
    <row r="1331" spans="1:5" ht="15" customHeight="1" x14ac:dyDescent="0.25">
      <c r="A1331" s="41" t="str">
        <f>'Exit Capacity'!A183</f>
        <v>F26A</v>
      </c>
      <c r="B1331" s="4" t="str">
        <f t="shared" si="1251"/>
        <v>Salida Nacional / National exit</v>
      </c>
      <c r="C1331" s="61">
        <f t="shared" ref="C1331:E1331" si="1294">IF(C183=0,"",C1044/C183)</f>
        <v>110.73237447259318</v>
      </c>
      <c r="D1331" s="61">
        <f t="shared" si="1294"/>
        <v>100.11106980678363</v>
      </c>
      <c r="E1331" s="62">
        <f t="shared" si="1294"/>
        <v>86.324861381988043</v>
      </c>
    </row>
    <row r="1332" spans="1:5" ht="15" customHeight="1" x14ac:dyDescent="0.25">
      <c r="A1332" s="41" t="str">
        <f>'Exit Capacity'!A184</f>
        <v>F27</v>
      </c>
      <c r="B1332" s="4" t="str">
        <f t="shared" si="1251"/>
        <v>Salida Nacional / National exit</v>
      </c>
      <c r="C1332" s="61">
        <f t="shared" ref="C1332:E1332" si="1295">IF(C184=0,"",C1045/C184)</f>
        <v>109.08664619685193</v>
      </c>
      <c r="D1332" s="61">
        <f t="shared" si="1295"/>
        <v>98.583124068199737</v>
      </c>
      <c r="E1332" s="62">
        <f t="shared" si="1295"/>
        <v>85.004439904984679</v>
      </c>
    </row>
    <row r="1333" spans="1:5" ht="15" customHeight="1" x14ac:dyDescent="0.25">
      <c r="A1333" s="41" t="str">
        <f>'Exit Capacity'!A185</f>
        <v>F28</v>
      </c>
      <c r="B1333" s="4" t="str">
        <f t="shared" si="1251"/>
        <v>Salida Nacional / National exit</v>
      </c>
      <c r="C1333" s="61">
        <f t="shared" ref="C1333:E1333" si="1296">IF(C185=0,"",C1046/C185)</f>
        <v>106.67438480348741</v>
      </c>
      <c r="D1333" s="61">
        <f t="shared" si="1296"/>
        <v>96.343504945971461</v>
      </c>
      <c r="E1333" s="62">
        <f t="shared" si="1296"/>
        <v>83.069003904463898</v>
      </c>
    </row>
    <row r="1334" spans="1:5" ht="15" customHeight="1" x14ac:dyDescent="0.25">
      <c r="A1334" s="41" t="str">
        <f>'Exit Capacity'!A186</f>
        <v>G03</v>
      </c>
      <c r="B1334" s="4" t="str">
        <f t="shared" si="1251"/>
        <v>Salida Nacional / National exit</v>
      </c>
      <c r="C1334" s="61">
        <f t="shared" ref="C1334:E1334" si="1297">IF(C186=0,"",C1047/C186)</f>
        <v>114.96131596849493</v>
      </c>
      <c r="D1334" s="61">
        <f t="shared" si="1297"/>
        <v>103.53267451798861</v>
      </c>
      <c r="E1334" s="62">
        <f t="shared" si="1297"/>
        <v>89.313679382948919</v>
      </c>
    </row>
    <row r="1335" spans="1:5" ht="15" customHeight="1" x14ac:dyDescent="0.25">
      <c r="A1335" s="41" t="str">
        <f>'Exit Capacity'!A187</f>
        <v>G04E.C.</v>
      </c>
      <c r="B1335" s="4" t="str">
        <f t="shared" si="1251"/>
        <v>Salida Nacional / National exit</v>
      </c>
      <c r="C1335" s="61">
        <f t="shared" ref="C1335:E1335" si="1298">IF(C187=0,"",C1048/C187)</f>
        <v>113.58588534452687</v>
      </c>
      <c r="D1335" s="61">
        <f t="shared" si="1298"/>
        <v>102.29175478358175</v>
      </c>
      <c r="E1335" s="62">
        <f t="shared" si="1298"/>
        <v>88.250042165139206</v>
      </c>
    </row>
    <row r="1336" spans="1:5" ht="15" customHeight="1" x14ac:dyDescent="0.25">
      <c r="A1336" s="41" t="str">
        <f>'Exit Capacity'!A188</f>
        <v>G07</v>
      </c>
      <c r="B1336" s="4" t="str">
        <f t="shared" si="1251"/>
        <v>Salida Nacional / National exit</v>
      </c>
      <c r="C1336" s="61">
        <f t="shared" ref="C1336:E1336" si="1299">IF(C188=0,"",C1049/C188)</f>
        <v>107.59003357084868</v>
      </c>
      <c r="D1336" s="61">
        <f t="shared" si="1299"/>
        <v>96.84488825415383</v>
      </c>
      <c r="E1336" s="62">
        <f t="shared" si="1299"/>
        <v>83.580235466504107</v>
      </c>
    </row>
    <row r="1337" spans="1:5" ht="15" customHeight="1" x14ac:dyDescent="0.25">
      <c r="A1337" s="41" t="str">
        <f>'Exit Capacity'!A189</f>
        <v>H1</v>
      </c>
      <c r="B1337" s="4" t="str">
        <f t="shared" si="1251"/>
        <v>Salida Nacional / National exit</v>
      </c>
      <c r="C1337" s="61">
        <f t="shared" ref="C1337:E1337" si="1300">IF(C189=0,"",C1050/C189)</f>
        <v>113.13850644654352</v>
      </c>
      <c r="D1337" s="61">
        <f t="shared" si="1300"/>
        <v>104.07587858952192</v>
      </c>
      <c r="E1337" s="62">
        <f t="shared" si="1300"/>
        <v>89.586255923141024</v>
      </c>
    </row>
    <row r="1338" spans="1:5" ht="15" customHeight="1" x14ac:dyDescent="0.25">
      <c r="A1338" s="41" t="str">
        <f>'Exit Capacity'!A190</f>
        <v>H72.1</v>
      </c>
      <c r="B1338" s="4" t="str">
        <f t="shared" si="1251"/>
        <v>Salida Nacional / National exit</v>
      </c>
      <c r="C1338" s="61">
        <f t="shared" ref="C1338:E1338" si="1301">IF(C190=0,"",C1051/C190)</f>
        <v>161.91695368781518</v>
      </c>
      <c r="D1338" s="61">
        <f t="shared" si="1301"/>
        <v>148.37781174597581</v>
      </c>
      <c r="E1338" s="62">
        <f t="shared" si="1301"/>
        <v>128.03912408743815</v>
      </c>
    </row>
    <row r="1339" spans="1:5" ht="15" customHeight="1" x14ac:dyDescent="0.25">
      <c r="A1339" s="41" t="str">
        <f>'Exit Capacity'!A191</f>
        <v>I001</v>
      </c>
      <c r="B1339" s="4" t="str">
        <f t="shared" si="1251"/>
        <v>Salida Nacional / National exit</v>
      </c>
      <c r="C1339" s="61">
        <f t="shared" ref="C1339:E1339" si="1302">IF(C191=0,"",C1052/C191)</f>
        <v>146.31135170065525</v>
      </c>
      <c r="D1339" s="61">
        <f t="shared" si="1302"/>
        <v>130.57756915699306</v>
      </c>
      <c r="E1339" s="62">
        <f t="shared" si="1302"/>
        <v>112.59468992184667</v>
      </c>
    </row>
    <row r="1340" spans="1:5" ht="15" customHeight="1" x14ac:dyDescent="0.25">
      <c r="A1340" s="41" t="str">
        <f>'Exit Capacity'!A192</f>
        <v>I003</v>
      </c>
      <c r="B1340" s="4" t="str">
        <f t="shared" si="1251"/>
        <v>Salida Nacional / National exit</v>
      </c>
      <c r="C1340" s="61">
        <f t="shared" ref="C1340:E1340" si="1303">IF(C192=0,"",C1053/C192)</f>
        <v>151.75182224680859</v>
      </c>
      <c r="D1340" s="61">
        <f t="shared" si="1303"/>
        <v>135.55703620358906</v>
      </c>
      <c r="E1340" s="62">
        <f t="shared" si="1303"/>
        <v>116.88883994594113</v>
      </c>
    </row>
    <row r="1341" spans="1:5" ht="15" customHeight="1" x14ac:dyDescent="0.25">
      <c r="A1341" s="41" t="str">
        <f>'Exit Capacity'!A193</f>
        <v>I005</v>
      </c>
      <c r="B1341" s="4" t="str">
        <f t="shared" si="1251"/>
        <v>Salida Nacional / National exit</v>
      </c>
      <c r="C1341" s="61">
        <f t="shared" ref="C1341:E1341" si="1304">IF(C193=0,"",C1054/C193)</f>
        <v>155.88969881624737</v>
      </c>
      <c r="D1341" s="61">
        <f t="shared" si="1304"/>
        <v>139.3442858257693</v>
      </c>
      <c r="E1341" s="62">
        <f t="shared" si="1304"/>
        <v>120.15485574726156</v>
      </c>
    </row>
    <row r="1342" spans="1:5" ht="15" customHeight="1" x14ac:dyDescent="0.25">
      <c r="A1342" s="41" t="str">
        <f>'Exit Capacity'!A194</f>
        <v>I006</v>
      </c>
      <c r="B1342" s="4" t="str">
        <f t="shared" si="1251"/>
        <v>Salida Nacional / National exit</v>
      </c>
      <c r="C1342" s="61">
        <f t="shared" ref="C1342:E1342" si="1305">IF(C194=0,"",C1055/C194)</f>
        <v>158.99509944013241</v>
      </c>
      <c r="D1342" s="61">
        <f t="shared" si="1305"/>
        <v>142.18654734376383</v>
      </c>
      <c r="E1342" s="62">
        <f t="shared" si="1305"/>
        <v>122.60594082358969</v>
      </c>
    </row>
    <row r="1343" spans="1:5" ht="15" customHeight="1" x14ac:dyDescent="0.25">
      <c r="A1343" s="41" t="str">
        <f>'Exit Capacity'!A195</f>
        <v>I007</v>
      </c>
      <c r="B1343" s="4" t="str">
        <f t="shared" si="1251"/>
        <v>Salida Nacional / National exit</v>
      </c>
      <c r="C1343" s="61">
        <f t="shared" ref="C1343:E1343" si="1306">IF(C195=0,"",C1056/C195)</f>
        <v>162.02029382454069</v>
      </c>
      <c r="D1343" s="61">
        <f t="shared" si="1306"/>
        <v>144.95539897505492</v>
      </c>
      <c r="E1343" s="62">
        <f t="shared" si="1306"/>
        <v>124.99371931232385</v>
      </c>
    </row>
    <row r="1344" spans="1:5" ht="15" customHeight="1" x14ac:dyDescent="0.25">
      <c r="A1344" s="41" t="str">
        <f>'Exit Capacity'!A196</f>
        <v>I008X</v>
      </c>
      <c r="B1344" s="4" t="str">
        <f t="shared" si="1251"/>
        <v>Salida Nacional / National exit</v>
      </c>
      <c r="C1344" s="61">
        <f t="shared" ref="C1344:E1344" si="1307">IF(C196=0,"",C1057/C196)</f>
        <v>173.67268180867563</v>
      </c>
      <c r="D1344" s="61">
        <f t="shared" si="1307"/>
        <v>155.62041066640131</v>
      </c>
      <c r="E1344" s="62">
        <f t="shared" si="1307"/>
        <v>134.19092049526381</v>
      </c>
    </row>
    <row r="1345" spans="1:5" ht="15" customHeight="1" x14ac:dyDescent="0.25">
      <c r="A1345" s="41" t="str">
        <f>'Exit Capacity'!A197</f>
        <v>I012</v>
      </c>
      <c r="B1345" s="4" t="str">
        <f t="shared" si="1251"/>
        <v>Salida Nacional / National exit</v>
      </c>
      <c r="C1345" s="61">
        <f t="shared" ref="C1345:E1345" si="1308">IF(C197=0,"",C1058/C197)</f>
        <v>183.24050484513165</v>
      </c>
      <c r="D1345" s="61">
        <f t="shared" si="1308"/>
        <v>164.37749502399973</v>
      </c>
      <c r="E1345" s="62">
        <f t="shared" si="1308"/>
        <v>141.74277969089496</v>
      </c>
    </row>
    <row r="1346" spans="1:5" ht="15" customHeight="1" x14ac:dyDescent="0.25">
      <c r="A1346" s="41" t="str">
        <f>'Exit Capacity'!A198</f>
        <v>I014</v>
      </c>
      <c r="B1346" s="4" t="str">
        <f t="shared" si="1251"/>
        <v>Salida Nacional / National exit</v>
      </c>
      <c r="C1346" s="61">
        <f t="shared" ref="C1346:E1346" si="1309">IF(C198=0,"",C1059/C198)</f>
        <v>188.55207405752873</v>
      </c>
      <c r="D1346" s="61">
        <f t="shared" si="1309"/>
        <v>169.21846810147761</v>
      </c>
      <c r="E1346" s="62">
        <f t="shared" si="1309"/>
        <v>145.9150168788849</v>
      </c>
    </row>
    <row r="1347" spans="1:5" ht="15" customHeight="1" x14ac:dyDescent="0.25">
      <c r="A1347" s="41" t="str">
        <f>'Exit Capacity'!A199</f>
        <v>I015ERM</v>
      </c>
      <c r="B1347" s="4" t="str">
        <f t="shared" si="1251"/>
        <v>Salida Nacional / National exit</v>
      </c>
      <c r="C1347" s="61">
        <f t="shared" ref="C1347:E1347" si="1310">IF(C199=0,"",C1060/C199)</f>
        <v>191.46240166996495</v>
      </c>
      <c r="D1347" s="61">
        <f t="shared" si="1310"/>
        <v>171.86331600689027</v>
      </c>
      <c r="E1347" s="62">
        <f t="shared" si="1310"/>
        <v>148.19357731752098</v>
      </c>
    </row>
    <row r="1348" spans="1:5" ht="15" customHeight="1" x14ac:dyDescent="0.25">
      <c r="A1348" s="41" t="str">
        <f>'Exit Capacity'!A200</f>
        <v>I016</v>
      </c>
      <c r="B1348" s="4" t="str">
        <f t="shared" si="1251"/>
        <v>Salida Nacional / National exit</v>
      </c>
      <c r="C1348" s="61">
        <f t="shared" ref="C1348:E1348" si="1311">IF(C200=0,"",C1061/C200)</f>
        <v>193.73493711464158</v>
      </c>
      <c r="D1348" s="61">
        <f t="shared" si="1311"/>
        <v>173.928551063296</v>
      </c>
      <c r="E1348" s="62">
        <f t="shared" si="1311"/>
        <v>149.97279603417385</v>
      </c>
    </row>
    <row r="1349" spans="1:5" ht="15" customHeight="1" x14ac:dyDescent="0.25">
      <c r="A1349" s="41" t="str">
        <f>'Exit Capacity'!A201</f>
        <v>I018</v>
      </c>
      <c r="B1349" s="4" t="str">
        <f t="shared" si="1251"/>
        <v>Salida Nacional / National exit</v>
      </c>
      <c r="C1349" s="61">
        <f t="shared" ref="C1349:E1349" si="1312">IF(C201=0,"",C1062/C201)</f>
        <v>199.673174135805</v>
      </c>
      <c r="D1349" s="61">
        <f t="shared" si="1312"/>
        <v>179.32510287421752</v>
      </c>
      <c r="E1349" s="62">
        <f t="shared" si="1312"/>
        <v>154.6219743238787</v>
      </c>
    </row>
    <row r="1350" spans="1:5" ht="15" customHeight="1" x14ac:dyDescent="0.25">
      <c r="A1350" s="41" t="str">
        <f>'Exit Capacity'!A202</f>
        <v>I019</v>
      </c>
      <c r="B1350" s="4" t="str">
        <f t="shared" si="1251"/>
        <v>Salida Nacional / National exit</v>
      </c>
      <c r="C1350" s="61">
        <f t="shared" ref="C1350:E1350" si="1313">IF(C202=0,"",C1063/C202)</f>
        <v>202.70874417671476</v>
      </c>
      <c r="D1350" s="61">
        <f t="shared" si="1313"/>
        <v>182.08376861003578</v>
      </c>
      <c r="E1350" s="62">
        <f t="shared" si="1313"/>
        <v>156.99858985484835</v>
      </c>
    </row>
    <row r="1351" spans="1:5" ht="15" customHeight="1" x14ac:dyDescent="0.25">
      <c r="A1351" s="41" t="str">
        <f>'Exit Capacity'!A203</f>
        <v>I020</v>
      </c>
      <c r="B1351" s="4" t="str">
        <f t="shared" si="1251"/>
        <v>Salida Nacional / National exit</v>
      </c>
      <c r="C1351" s="61">
        <f t="shared" ref="C1351:E1351" si="1314">IF(C203=0,"",C1064/C203)</f>
        <v>205.47726101665472</v>
      </c>
      <c r="D1351" s="61">
        <f t="shared" si="1314"/>
        <v>184.59974170321112</v>
      </c>
      <c r="E1351" s="62">
        <f t="shared" si="1314"/>
        <v>159.16612347485358</v>
      </c>
    </row>
    <row r="1352" spans="1:5" ht="15" customHeight="1" x14ac:dyDescent="0.25">
      <c r="A1352" s="41" t="str">
        <f>'Exit Capacity'!A204</f>
        <v>I020A</v>
      </c>
      <c r="B1352" s="4" t="str">
        <f t="shared" si="1251"/>
        <v>Salida Nacional / National exit</v>
      </c>
      <c r="C1352" s="61">
        <f t="shared" ref="C1352:E1352" si="1315">IF(C204=0,"",C1065/C204)</f>
        <v>207.79861072221567</v>
      </c>
      <c r="D1352" s="61">
        <f t="shared" si="1315"/>
        <v>186.70933818995979</v>
      </c>
      <c r="E1352" s="62">
        <f t="shared" si="1315"/>
        <v>160.98355996575876</v>
      </c>
    </row>
    <row r="1353" spans="1:5" ht="15" customHeight="1" x14ac:dyDescent="0.25">
      <c r="A1353" s="41" t="str">
        <f>'Exit Capacity'!A205</f>
        <v>I022</v>
      </c>
      <c r="B1353" s="4" t="str">
        <f t="shared" ref="B1353:B1416" si="1316">B1066</f>
        <v>Salida Nacional / National exit</v>
      </c>
      <c r="C1353" s="61">
        <f t="shared" ref="C1353:E1353" si="1317">IF(C205=0,"",C1066/C205)</f>
        <v>212.03066461750365</v>
      </c>
      <c r="D1353" s="61">
        <f t="shared" si="1317"/>
        <v>190.55534467827249</v>
      </c>
      <c r="E1353" s="62">
        <f t="shared" si="1317"/>
        <v>164.29692940869467</v>
      </c>
    </row>
    <row r="1354" spans="1:5" ht="15" customHeight="1" x14ac:dyDescent="0.25">
      <c r="A1354" s="41" t="str">
        <f>'Exit Capacity'!A206</f>
        <v>I023</v>
      </c>
      <c r="B1354" s="4" t="str">
        <f t="shared" si="1316"/>
        <v>Salida Nacional / National exit</v>
      </c>
      <c r="C1354" s="61">
        <f t="shared" ref="C1354:E1354" si="1318">IF(C206=0,"",C1067/C206)</f>
        <v>215.52658520631576</v>
      </c>
      <c r="D1354" s="61">
        <f t="shared" si="1318"/>
        <v>193.73236784477058</v>
      </c>
      <c r="E1354" s="62">
        <f t="shared" si="1318"/>
        <v>167.03396365743089</v>
      </c>
    </row>
    <row r="1355" spans="1:5" ht="15" customHeight="1" x14ac:dyDescent="0.25">
      <c r="A1355" s="41" t="str">
        <f>'Exit Capacity'!A207</f>
        <v>I024</v>
      </c>
      <c r="B1355" s="4" t="str">
        <f t="shared" si="1316"/>
        <v>Salida Nacional / National exit</v>
      </c>
      <c r="C1355" s="61">
        <f t="shared" ref="C1355:E1355" si="1319">IF(C207=0,"",C1068/C207)</f>
        <v>218.85397188711107</v>
      </c>
      <c r="D1355" s="61">
        <f t="shared" si="1319"/>
        <v>196.75623074446403</v>
      </c>
      <c r="E1355" s="62">
        <f t="shared" si="1319"/>
        <v>169.63904894834704</v>
      </c>
    </row>
    <row r="1356" spans="1:5" ht="15" customHeight="1" x14ac:dyDescent="0.25">
      <c r="A1356" s="41" t="str">
        <f>'Exit Capacity'!A208</f>
        <v>I025</v>
      </c>
      <c r="B1356" s="4" t="str">
        <f t="shared" si="1316"/>
        <v>Salida Nacional / National exit</v>
      </c>
      <c r="C1356" s="61">
        <f t="shared" ref="C1356:E1356" si="1320">IF(C208=0,"",C1069/C208)</f>
        <v>220.7691299327582</v>
      </c>
      <c r="D1356" s="61">
        <f t="shared" si="1320"/>
        <v>198.49668832178932</v>
      </c>
      <c r="E1356" s="62">
        <f t="shared" si="1320"/>
        <v>171.13846892357589</v>
      </c>
    </row>
    <row r="1357" spans="1:5" ht="15" customHeight="1" x14ac:dyDescent="0.25">
      <c r="A1357" s="41" t="str">
        <f>'Exit Capacity'!A209</f>
        <v>I15</v>
      </c>
      <c r="B1357" s="4" t="str">
        <f t="shared" si="1316"/>
        <v>Salida Nacional / National exit</v>
      </c>
      <c r="C1357" s="61">
        <f t="shared" ref="C1357:E1357" si="1321">IF(C209=0,"",C1070/C209)</f>
        <v>191.46222351572823</v>
      </c>
      <c r="D1357" s="61">
        <f t="shared" si="1321"/>
        <v>171.8631541038599</v>
      </c>
      <c r="E1357" s="62">
        <f t="shared" si="1321"/>
        <v>148.19343783659301</v>
      </c>
    </row>
    <row r="1358" spans="1:5" ht="15" customHeight="1" x14ac:dyDescent="0.25">
      <c r="A1358" s="41" t="str">
        <f>'Exit Capacity'!A210</f>
        <v>J01A</v>
      </c>
      <c r="B1358" s="4" t="str">
        <f t="shared" si="1316"/>
        <v>Salida Nacional / National exit</v>
      </c>
      <c r="C1358" s="61">
        <f t="shared" ref="C1358:E1358" si="1322">IF(C210=0,"",C1071/C210)</f>
        <v>109.12749608381566</v>
      </c>
      <c r="D1358" s="61">
        <f t="shared" si="1322"/>
        <v>98.287624872814533</v>
      </c>
      <c r="E1358" s="62">
        <f t="shared" si="1322"/>
        <v>84.756128961350967</v>
      </c>
    </row>
    <row r="1359" spans="1:5" ht="15" customHeight="1" x14ac:dyDescent="0.25">
      <c r="A1359" s="41" t="str">
        <f>'Exit Capacity'!A211</f>
        <v>K02</v>
      </c>
      <c r="B1359" s="4" t="str">
        <f t="shared" si="1316"/>
        <v>Salida Nacional / National exit</v>
      </c>
      <c r="C1359" s="61">
        <f t="shared" ref="C1359:E1359" si="1323">IF(C211=0,"",C1072/C211)</f>
        <v>178.29936584873585</v>
      </c>
      <c r="D1359" s="61">
        <f t="shared" si="1323"/>
        <v>162.65286933662452</v>
      </c>
      <c r="E1359" s="62">
        <f t="shared" si="1323"/>
        <v>140.26530163516824</v>
      </c>
    </row>
    <row r="1360" spans="1:5" ht="15" customHeight="1" x14ac:dyDescent="0.25">
      <c r="A1360" s="41" t="str">
        <f>'Exit Capacity'!A212</f>
        <v>K05</v>
      </c>
      <c r="B1360" s="4" t="str">
        <f t="shared" si="1316"/>
        <v>Salida Nacional / National exit</v>
      </c>
      <c r="C1360" s="61">
        <f t="shared" ref="C1360:E1360" si="1324">IF(C212=0,"",C1073/C212)</f>
        <v>174.80373243864105</v>
      </c>
      <c r="D1360" s="61">
        <f t="shared" si="1324"/>
        <v>159.4752051820534</v>
      </c>
      <c r="E1360" s="62">
        <f t="shared" si="1324"/>
        <v>137.52717400642607</v>
      </c>
    </row>
    <row r="1361" spans="1:5" ht="15" customHeight="1" x14ac:dyDescent="0.25">
      <c r="A1361" s="41" t="str">
        <f>'Exit Capacity'!A213</f>
        <v>K07</v>
      </c>
      <c r="B1361" s="4" t="str">
        <f t="shared" si="1316"/>
        <v>Salida Nacional / National exit</v>
      </c>
      <c r="C1361" s="61">
        <f t="shared" ref="C1361:E1361" si="1325">IF(C213=0,"",C1074/C213)</f>
        <v>172.16897738506839</v>
      </c>
      <c r="D1361" s="61">
        <f t="shared" si="1325"/>
        <v>157.08011230256685</v>
      </c>
      <c r="E1361" s="62">
        <f t="shared" si="1325"/>
        <v>135.46337189653605</v>
      </c>
    </row>
    <row r="1362" spans="1:5" ht="15" customHeight="1" x14ac:dyDescent="0.25">
      <c r="A1362" s="41" t="str">
        <f>'Exit Capacity'!A214</f>
        <v>K11.01</v>
      </c>
      <c r="B1362" s="4" t="str">
        <f t="shared" si="1316"/>
        <v>Salida Nacional / National exit</v>
      </c>
      <c r="C1362" s="61">
        <f t="shared" ref="C1362:E1362" si="1326">IF(C214=0,"",C1075/C214)</f>
        <v>166.79522730990976</v>
      </c>
      <c r="D1362" s="61">
        <f t="shared" si="1326"/>
        <v>152.19516843512838</v>
      </c>
      <c r="E1362" s="62">
        <f t="shared" si="1326"/>
        <v>131.25411657008917</v>
      </c>
    </row>
    <row r="1363" spans="1:5" ht="15" customHeight="1" x14ac:dyDescent="0.25">
      <c r="A1363" s="41" t="str">
        <f>'Exit Capacity'!A215</f>
        <v>K19</v>
      </c>
      <c r="B1363" s="4" t="str">
        <f t="shared" si="1316"/>
        <v>Salida Nacional / National exit</v>
      </c>
      <c r="C1363" s="61">
        <f t="shared" ref="C1363:E1363" si="1327">IF(C215=0,"",C1076/C215)</f>
        <v>155.81408585197715</v>
      </c>
      <c r="D1363" s="61">
        <f t="shared" si="1327"/>
        <v>142.21289183645001</v>
      </c>
      <c r="E1363" s="62">
        <f t="shared" si="1327"/>
        <v>122.65259481604569</v>
      </c>
    </row>
    <row r="1364" spans="1:5" ht="15" customHeight="1" x14ac:dyDescent="0.25">
      <c r="A1364" s="41" t="str">
        <f>'Exit Capacity'!A216</f>
        <v>K25</v>
      </c>
      <c r="B1364" s="4" t="str">
        <f t="shared" si="1316"/>
        <v>Salida Nacional / National exit</v>
      </c>
      <c r="C1364" s="61">
        <f t="shared" ref="C1364:E1364" si="1328">IF(C216=0,"",C1077/C216)</f>
        <v>148.1048213210766</v>
      </c>
      <c r="D1364" s="61">
        <f t="shared" si="1328"/>
        <v>135.20487621124033</v>
      </c>
      <c r="E1364" s="62">
        <f t="shared" si="1328"/>
        <v>116.61393236695083</v>
      </c>
    </row>
    <row r="1365" spans="1:5" ht="15" customHeight="1" x14ac:dyDescent="0.25">
      <c r="A1365" s="41" t="str">
        <f>'Exit Capacity'!A217</f>
        <v>K29</v>
      </c>
      <c r="B1365" s="4" t="str">
        <f t="shared" si="1316"/>
        <v>Salida Nacional / National exit</v>
      </c>
      <c r="C1365" s="61">
        <f t="shared" ref="C1365:E1365" si="1329">IF(C217=0,"",C1078/C217)</f>
        <v>143.34033588654637</v>
      </c>
      <c r="D1365" s="61">
        <f t="shared" si="1329"/>
        <v>130.87377715017706</v>
      </c>
      <c r="E1365" s="62">
        <f t="shared" si="1329"/>
        <v>112.8819136811948</v>
      </c>
    </row>
    <row r="1366" spans="1:5" ht="15" customHeight="1" x14ac:dyDescent="0.25">
      <c r="A1366" s="41" t="str">
        <f>'Exit Capacity'!A218</f>
        <v>K31</v>
      </c>
      <c r="B1366" s="4" t="str">
        <f t="shared" si="1316"/>
        <v>Salida Nacional / National exit</v>
      </c>
      <c r="C1366" s="61">
        <f t="shared" ref="C1366:E1366" si="1330">IF(C218=0,"",C1079/C218)</f>
        <v>140.87236478179466</v>
      </c>
      <c r="D1366" s="61">
        <f t="shared" si="1330"/>
        <v>128.63029724423507</v>
      </c>
      <c r="E1366" s="62">
        <f t="shared" si="1330"/>
        <v>110.94875334197181</v>
      </c>
    </row>
    <row r="1367" spans="1:5" ht="15" customHeight="1" x14ac:dyDescent="0.25">
      <c r="A1367" s="41" t="str">
        <f>'Exit Capacity'!A219</f>
        <v>K37</v>
      </c>
      <c r="B1367" s="4" t="str">
        <f t="shared" si="1316"/>
        <v>Salida Nacional / National exit</v>
      </c>
      <c r="C1367" s="61">
        <f t="shared" ref="C1367:E1367" si="1331">IF(C219=0,"",C1080/C219)</f>
        <v>133.28315593819201</v>
      </c>
      <c r="D1367" s="61">
        <f t="shared" si="1331"/>
        <v>121.73141681980965</v>
      </c>
      <c r="E1367" s="62">
        <f t="shared" si="1331"/>
        <v>105.00413044331391</v>
      </c>
    </row>
    <row r="1368" spans="1:5" ht="15" customHeight="1" x14ac:dyDescent="0.25">
      <c r="A1368" s="41" t="str">
        <f>'Exit Capacity'!A220</f>
        <v>K39</v>
      </c>
      <c r="B1368" s="4" t="str">
        <f t="shared" si="1316"/>
        <v>Salida Nacional / National exit</v>
      </c>
      <c r="C1368" s="61">
        <f t="shared" ref="C1368:E1368" si="1332">IF(C220=0,"",C1081/C220)</f>
        <v>126.25570975609908</v>
      </c>
      <c r="D1368" s="61">
        <f t="shared" si="1332"/>
        <v>115.33647730703373</v>
      </c>
      <c r="E1368" s="62">
        <f t="shared" si="1332"/>
        <v>99.468829778888789</v>
      </c>
    </row>
    <row r="1369" spans="1:5" ht="15" customHeight="1" x14ac:dyDescent="0.25">
      <c r="A1369" s="41" t="str">
        <f>'Exit Capacity'!A221</f>
        <v>K41</v>
      </c>
      <c r="B1369" s="4" t="str">
        <f t="shared" si="1316"/>
        <v>Salida Nacional / National exit</v>
      </c>
      <c r="C1369" s="61">
        <f t="shared" ref="C1369:E1369" si="1333">IF(C221=0,"",C1082/C221)</f>
        <v>119.58021433038327</v>
      </c>
      <c r="D1369" s="61">
        <f t="shared" si="1333"/>
        <v>109.13873802102385</v>
      </c>
      <c r="E1369" s="62">
        <f t="shared" si="1333"/>
        <v>94.112862053425232</v>
      </c>
    </row>
    <row r="1370" spans="1:5" ht="15" customHeight="1" x14ac:dyDescent="0.25">
      <c r="A1370" s="41" t="str">
        <f>'Exit Capacity'!A222</f>
        <v>K44</v>
      </c>
      <c r="B1370" s="4" t="str">
        <f t="shared" si="1316"/>
        <v>Salida Nacional / National exit</v>
      </c>
      <c r="C1370" s="61">
        <f t="shared" ref="C1370:E1370" si="1334">IF(C222=0,"",C1083/C222)</f>
        <v>110.53760318542453</v>
      </c>
      <c r="D1370" s="61">
        <f t="shared" si="1334"/>
        <v>100.74329427233579</v>
      </c>
      <c r="E1370" s="62">
        <f t="shared" si="1334"/>
        <v>86.857680174378018</v>
      </c>
    </row>
    <row r="1371" spans="1:5" ht="15" customHeight="1" x14ac:dyDescent="0.25">
      <c r="A1371" s="41" t="str">
        <f>'Exit Capacity'!A223</f>
        <v>K45</v>
      </c>
      <c r="B1371" s="4" t="str">
        <f t="shared" si="1316"/>
        <v>Salida Nacional / National exit</v>
      </c>
      <c r="C1371" s="61">
        <f t="shared" ref="C1371:E1371" si="1335">IF(C223=0,"",C1084/C223)</f>
        <v>108.42182084599307</v>
      </c>
      <c r="D1371" s="61">
        <f t="shared" si="1335"/>
        <v>98.778935600884182</v>
      </c>
      <c r="E1371" s="62">
        <f t="shared" si="1335"/>
        <v>85.160118989563699</v>
      </c>
    </row>
    <row r="1372" spans="1:5" ht="15" customHeight="1" x14ac:dyDescent="0.25">
      <c r="A1372" s="41" t="str">
        <f>'Exit Capacity'!A224</f>
        <v>K46</v>
      </c>
      <c r="B1372" s="4" t="str">
        <f t="shared" si="1316"/>
        <v>Salida Nacional / National exit</v>
      </c>
      <c r="C1372" s="61">
        <f t="shared" ref="C1372:E1372" si="1336">IF(C224=0,"",C1085/C224)</f>
        <v>104.3924009766299</v>
      </c>
      <c r="D1372" s="61">
        <f t="shared" si="1336"/>
        <v>95.037895838055917</v>
      </c>
      <c r="E1372" s="62">
        <f t="shared" si="1336"/>
        <v>81.927183994280327</v>
      </c>
    </row>
    <row r="1373" spans="1:5" ht="15" customHeight="1" x14ac:dyDescent="0.25">
      <c r="A1373" s="41" t="str">
        <f>'Exit Capacity'!A225</f>
        <v>K47</v>
      </c>
      <c r="B1373" s="4" t="str">
        <f t="shared" si="1316"/>
        <v>Salida Nacional / National exit</v>
      </c>
      <c r="C1373" s="61">
        <f t="shared" ref="C1373:E1373" si="1337">IF(C225=0,"",C1086/C225)</f>
        <v>102.04752118643195</v>
      </c>
      <c r="D1373" s="61">
        <f t="shared" si="1337"/>
        <v>92.860835909186008</v>
      </c>
      <c r="E1373" s="62">
        <f t="shared" si="1337"/>
        <v>80.045810451874658</v>
      </c>
    </row>
    <row r="1374" spans="1:5" ht="15" customHeight="1" x14ac:dyDescent="0.25">
      <c r="A1374" s="41" t="str">
        <f>'Exit Capacity'!A226</f>
        <v>K48</v>
      </c>
      <c r="B1374" s="4" t="str">
        <f t="shared" si="1316"/>
        <v>Salida Nacional / National exit</v>
      </c>
      <c r="C1374" s="61">
        <f t="shared" ref="C1374:E1374" si="1338">IF(C226=0,"",C1087/C226)</f>
        <v>99.284740693394738</v>
      </c>
      <c r="D1374" s="61">
        <f t="shared" si="1338"/>
        <v>90.295783863107715</v>
      </c>
      <c r="E1374" s="62">
        <f t="shared" si="1338"/>
        <v>77.829141544239093</v>
      </c>
    </row>
    <row r="1375" spans="1:5" ht="15" customHeight="1" x14ac:dyDescent="0.25">
      <c r="A1375" s="41" t="str">
        <f>'Exit Capacity'!A227</f>
        <v>K48.02</v>
      </c>
      <c r="B1375" s="4" t="str">
        <f t="shared" si="1316"/>
        <v>Salida Nacional / National exit</v>
      </c>
      <c r="C1375" s="61">
        <f t="shared" ref="C1375:E1375" si="1339">IF(C227=0,"",C1088/C227)</f>
        <v>99.060546761079806</v>
      </c>
      <c r="D1375" s="61">
        <f t="shared" si="1339"/>
        <v>90.301294833775387</v>
      </c>
      <c r="E1375" s="62">
        <f t="shared" si="1339"/>
        <v>77.81820767465338</v>
      </c>
    </row>
    <row r="1376" spans="1:5" ht="15" customHeight="1" x14ac:dyDescent="0.25">
      <c r="A1376" s="41" t="str">
        <f>'Exit Capacity'!A228</f>
        <v>K48.03</v>
      </c>
      <c r="B1376" s="4" t="str">
        <f t="shared" si="1316"/>
        <v>Salida Nacional / National exit</v>
      </c>
      <c r="C1376" s="61">
        <f t="shared" ref="C1376:E1376" si="1340">IF(C228=0,"",C1089/C228)</f>
        <v>98.978251732823978</v>
      </c>
      <c r="D1376" s="61">
        <f t="shared" si="1340"/>
        <v>90.303317749748771</v>
      </c>
      <c r="E1376" s="62">
        <f t="shared" si="1340"/>
        <v>77.814194171267246</v>
      </c>
    </row>
    <row r="1377" spans="1:5" ht="15" customHeight="1" x14ac:dyDescent="0.25">
      <c r="A1377" s="41" t="str">
        <f>'Exit Capacity'!A229</f>
        <v>K48.05</v>
      </c>
      <c r="B1377" s="4" t="str">
        <f t="shared" si="1316"/>
        <v>Salida Nacional / National exit</v>
      </c>
      <c r="C1377" s="61">
        <f t="shared" ref="C1377:E1377" si="1341">IF(C229=0,"",C1090/C229)</f>
        <v>98.723460656908273</v>
      </c>
      <c r="D1377" s="61">
        <f t="shared" si="1341"/>
        <v>90.244496904455247</v>
      </c>
      <c r="E1377" s="62">
        <f t="shared" si="1341"/>
        <v>77.754347141236295</v>
      </c>
    </row>
    <row r="1378" spans="1:5" ht="15" customHeight="1" x14ac:dyDescent="0.25">
      <c r="A1378" s="41" t="str">
        <f>'Exit Capacity'!A230</f>
        <v>K48.07</v>
      </c>
      <c r="B1378" s="4" t="str">
        <f t="shared" si="1316"/>
        <v>Salida Nacional / National exit</v>
      </c>
      <c r="C1378" s="61">
        <f t="shared" ref="C1378:E1378" si="1342">IF(C230=0,"",C1091/C230)</f>
        <v>98.542610453841689</v>
      </c>
      <c r="D1378" s="61">
        <f t="shared" si="1342"/>
        <v>90.187751424460217</v>
      </c>
      <c r="E1378" s="62">
        <f t="shared" si="1342"/>
        <v>77.700942618030766</v>
      </c>
    </row>
    <row r="1379" spans="1:5" ht="15" customHeight="1" x14ac:dyDescent="0.25">
      <c r="A1379" s="41" t="str">
        <f>'Exit Capacity'!A231</f>
        <v>K48.08</v>
      </c>
      <c r="B1379" s="4" t="str">
        <f t="shared" si="1316"/>
        <v>Salida Nacional / National exit</v>
      </c>
      <c r="C1379" s="61">
        <f t="shared" ref="C1379:E1379" si="1343">IF(C231=0,"",C1092/C231)</f>
        <v>98.41366528080782</v>
      </c>
      <c r="D1379" s="61">
        <f t="shared" si="1343"/>
        <v>90.147292217819782</v>
      </c>
      <c r="E1379" s="62">
        <f t="shared" si="1343"/>
        <v>77.662865494705656</v>
      </c>
    </row>
    <row r="1380" spans="1:5" ht="15" customHeight="1" x14ac:dyDescent="0.25">
      <c r="A1380" s="41" t="str">
        <f>'Exit Capacity'!A232</f>
        <v>K48.10</v>
      </c>
      <c r="B1380" s="4" t="str">
        <f t="shared" si="1316"/>
        <v>Salida Nacional / National exit</v>
      </c>
      <c r="C1380" s="61">
        <f t="shared" ref="C1380:E1380" si="1344">IF(C232=0,"",C1093/C232)</f>
        <v>102.17485005574075</v>
      </c>
      <c r="D1380" s="61">
        <f t="shared" si="1344"/>
        <v>93.802645373698354</v>
      </c>
      <c r="E1380" s="62">
        <f t="shared" si="1344"/>
        <v>80.848760958515712</v>
      </c>
    </row>
    <row r="1381" spans="1:5" ht="15" customHeight="1" x14ac:dyDescent="0.25">
      <c r="A1381" s="41" t="str">
        <f>'Exit Capacity'!A233</f>
        <v>K50</v>
      </c>
      <c r="B1381" s="4" t="str">
        <f t="shared" si="1316"/>
        <v>Salida Nacional / National exit</v>
      </c>
      <c r="C1381" s="61">
        <f t="shared" ref="C1381:E1381" si="1345">IF(C233=0,"",C1094/C233)</f>
        <v>100.75711381679426</v>
      </c>
      <c r="D1381" s="61">
        <f t="shared" si="1345"/>
        <v>91.420795367662606</v>
      </c>
      <c r="E1381" s="62">
        <f t="shared" si="1345"/>
        <v>78.799522439105189</v>
      </c>
    </row>
    <row r="1382" spans="1:5" ht="15" customHeight="1" x14ac:dyDescent="0.25">
      <c r="A1382" s="41" t="str">
        <f>'Exit Capacity'!A234</f>
        <v>K52</v>
      </c>
      <c r="B1382" s="4" t="str">
        <f t="shared" si="1316"/>
        <v>Salida Nacional / National exit</v>
      </c>
      <c r="C1382" s="61">
        <f t="shared" ref="C1382:E1382" si="1346">IF(C234=0,"",C1095/C234)</f>
        <v>103.02307109822945</v>
      </c>
      <c r="D1382" s="61">
        <f t="shared" si="1346"/>
        <v>93.152169005181065</v>
      </c>
      <c r="E1382" s="62">
        <f t="shared" si="1346"/>
        <v>80.292922189170369</v>
      </c>
    </row>
    <row r="1383" spans="1:5" ht="15" customHeight="1" x14ac:dyDescent="0.25">
      <c r="A1383" s="41" t="str">
        <f>'Exit Capacity'!A235</f>
        <v>K54</v>
      </c>
      <c r="B1383" s="4" t="str">
        <f t="shared" si="1316"/>
        <v>Salida Nacional / National exit</v>
      </c>
      <c r="C1383" s="61">
        <f t="shared" ref="C1383:E1383" si="1347">IF(C235=0,"",C1096/C235)</f>
        <v>104.75826888681172</v>
      </c>
      <c r="D1383" s="61">
        <f t="shared" si="1347"/>
        <v>94.668848686109925</v>
      </c>
      <c r="E1383" s="62">
        <f t="shared" si="1347"/>
        <v>81.604280421182281</v>
      </c>
    </row>
    <row r="1384" spans="1:5" ht="15" customHeight="1" x14ac:dyDescent="0.25">
      <c r="A1384" s="41" t="str">
        <f>'Exit Capacity'!A236</f>
        <v>M01</v>
      </c>
      <c r="B1384" s="4" t="str">
        <f t="shared" si="1316"/>
        <v>Salida Nacional / National exit</v>
      </c>
      <c r="C1384" s="61">
        <f t="shared" ref="C1384:E1384" si="1348">IF(C236=0,"",C1097/C236)</f>
        <v>124.17155205073816</v>
      </c>
      <c r="D1384" s="61">
        <f t="shared" si="1348"/>
        <v>113.413606156974</v>
      </c>
      <c r="E1384" s="62">
        <f t="shared" si="1348"/>
        <v>97.424441190995921</v>
      </c>
    </row>
    <row r="1385" spans="1:5" ht="15" customHeight="1" x14ac:dyDescent="0.25">
      <c r="A1385" s="41" t="str">
        <f>'Exit Capacity'!A237</f>
        <v>M05</v>
      </c>
      <c r="B1385" s="4" t="str">
        <f t="shared" si="1316"/>
        <v>Salida Nacional / National exit</v>
      </c>
      <c r="C1385" s="61">
        <f t="shared" ref="C1385:E1385" si="1349">IF(C237=0,"",C1098/C237)</f>
        <v>112.58827902081464</v>
      </c>
      <c r="D1385" s="61">
        <f t="shared" si="1349"/>
        <v>103.08073061042532</v>
      </c>
      <c r="E1385" s="62">
        <f t="shared" si="1349"/>
        <v>88.638834824386436</v>
      </c>
    </row>
    <row r="1386" spans="1:5" ht="15" customHeight="1" x14ac:dyDescent="0.25">
      <c r="A1386" s="41" t="str">
        <f>'Exit Capacity'!A238</f>
        <v>M09</v>
      </c>
      <c r="B1386" s="4" t="str">
        <f t="shared" si="1316"/>
        <v>Salida Nacional / National exit</v>
      </c>
      <c r="C1386" s="61">
        <f t="shared" ref="C1386:E1386" si="1350">IF(C238=0,"",C1099/C238)</f>
        <v>104.95929199745289</v>
      </c>
      <c r="D1386" s="61">
        <f t="shared" si="1350"/>
        <v>96.137373783823548</v>
      </c>
      <c r="E1386" s="62">
        <f t="shared" si="1350"/>
        <v>82.74472850641196</v>
      </c>
    </row>
    <row r="1387" spans="1:5" ht="15" customHeight="1" x14ac:dyDescent="0.25">
      <c r="A1387" s="41" t="str">
        <f>'Exit Capacity'!A239</f>
        <v>N07</v>
      </c>
      <c r="B1387" s="4" t="str">
        <f t="shared" si="1316"/>
        <v>Salida Nacional / National exit</v>
      </c>
      <c r="C1387" s="61">
        <f t="shared" ref="C1387:E1387" si="1351">IF(C239=0,"",C1100/C239)</f>
        <v>163.69085322802974</v>
      </c>
      <c r="D1387" s="61">
        <f t="shared" si="1351"/>
        <v>149.37317393940069</v>
      </c>
      <c r="E1387" s="62">
        <f t="shared" si="1351"/>
        <v>128.82246214688806</v>
      </c>
    </row>
    <row r="1388" spans="1:5" ht="15" customHeight="1" x14ac:dyDescent="0.25">
      <c r="A1388" s="41" t="str">
        <f>'Exit Capacity'!A240</f>
        <v>N07E.C.</v>
      </c>
      <c r="B1388" s="4" t="str">
        <f t="shared" si="1316"/>
        <v>Salida Nacional / National exit</v>
      </c>
      <c r="C1388" s="61">
        <f t="shared" ref="C1388:E1388" si="1352">IF(C240=0,"",C1101/C240)</f>
        <v>146.8684212644574</v>
      </c>
      <c r="D1388" s="61">
        <f t="shared" si="1352"/>
        <v>132.88166043883675</v>
      </c>
      <c r="E1388" s="62">
        <f t="shared" si="1352"/>
        <v>114.53169866560084</v>
      </c>
    </row>
    <row r="1389" spans="1:5" ht="15" customHeight="1" x14ac:dyDescent="0.25">
      <c r="A1389" s="41" t="str">
        <f>'Exit Capacity'!A241</f>
        <v>N08</v>
      </c>
      <c r="B1389" s="4" t="str">
        <f t="shared" si="1316"/>
        <v>Salida Nacional / National exit</v>
      </c>
      <c r="C1389" s="61">
        <f t="shared" ref="C1389:E1389" si="1353">IF(C241=0,"",C1102/C241)</f>
        <v>151.1006740878455</v>
      </c>
      <c r="D1389" s="61">
        <f t="shared" si="1353"/>
        <v>136.72651158716536</v>
      </c>
      <c r="E1389" s="62">
        <f t="shared" si="1353"/>
        <v>117.84327112806609</v>
      </c>
    </row>
    <row r="1390" spans="1:5" ht="15" customHeight="1" x14ac:dyDescent="0.25">
      <c r="A1390" s="41" t="str">
        <f>'Exit Capacity'!A242</f>
        <v>N09</v>
      </c>
      <c r="B1390" s="4" t="str">
        <f t="shared" si="1316"/>
        <v>Salida Nacional / National exit</v>
      </c>
      <c r="C1390" s="61">
        <f t="shared" ref="C1390:E1390" si="1354">IF(C242=0,"",C1103/C242)</f>
        <v>155.24302899620113</v>
      </c>
      <c r="D1390" s="61">
        <f t="shared" si="1354"/>
        <v>140.4896936773662</v>
      </c>
      <c r="E1390" s="62">
        <f t="shared" si="1354"/>
        <v>121.08450198470638</v>
      </c>
    </row>
    <row r="1391" spans="1:5" ht="15" customHeight="1" x14ac:dyDescent="0.25">
      <c r="A1391" s="41" t="str">
        <f>'Exit Capacity'!A243</f>
        <v>N10.1</v>
      </c>
      <c r="B1391" s="4" t="str">
        <f t="shared" si="1316"/>
        <v>Salida Nacional / National exit</v>
      </c>
      <c r="C1391" s="61">
        <f t="shared" ref="C1391:E1391" si="1355">IF(C243=0,"",C1104/C243)</f>
        <v>157.80600092673276</v>
      </c>
      <c r="D1391" s="61">
        <f t="shared" si="1355"/>
        <v>142.81806251104786</v>
      </c>
      <c r="E1391" s="62">
        <f t="shared" si="1355"/>
        <v>123.08992737430424</v>
      </c>
    </row>
    <row r="1392" spans="1:5" ht="15" customHeight="1" x14ac:dyDescent="0.25">
      <c r="A1392" s="41" t="str">
        <f>'Exit Capacity'!A244</f>
        <v>O01A</v>
      </c>
      <c r="B1392" s="4" t="str">
        <f t="shared" si="1316"/>
        <v>Salida Nacional / National exit</v>
      </c>
      <c r="C1392" s="61">
        <f t="shared" ref="C1392:E1392" si="1356">IF(C244=0,"",C1105/C244)</f>
        <v>146.08529690751158</v>
      </c>
      <c r="D1392" s="61">
        <f t="shared" si="1356"/>
        <v>130.39669590242246</v>
      </c>
      <c r="E1392" s="62">
        <f t="shared" si="1356"/>
        <v>112.43228507276267</v>
      </c>
    </row>
    <row r="1393" spans="1:5" ht="15" customHeight="1" x14ac:dyDescent="0.25">
      <c r="A1393" s="41" t="str">
        <f>'Exit Capacity'!A245</f>
        <v>O02</v>
      </c>
      <c r="B1393" s="4" t="str">
        <f t="shared" si="1316"/>
        <v>Salida Nacional / National exit</v>
      </c>
      <c r="C1393" s="61">
        <f t="shared" ref="C1393:E1393" si="1357">IF(C245=0,"",C1106/C245)</f>
        <v>146.23432670246714</v>
      </c>
      <c r="D1393" s="61">
        <f t="shared" si="1357"/>
        <v>130.5369851502227</v>
      </c>
      <c r="E1393" s="62">
        <f t="shared" si="1357"/>
        <v>112.55071745999965</v>
      </c>
    </row>
    <row r="1394" spans="1:5" ht="15" customHeight="1" x14ac:dyDescent="0.25">
      <c r="A1394" s="41" t="str">
        <f>'Exit Capacity'!A246</f>
        <v>O03</v>
      </c>
      <c r="B1394" s="4" t="str">
        <f t="shared" si="1316"/>
        <v>Salida Nacional / National exit</v>
      </c>
      <c r="C1394" s="61">
        <f t="shared" ref="C1394:E1394" si="1358">IF(C246=0,"",C1107/C246)</f>
        <v>146.46809978968437</v>
      </c>
      <c r="D1394" s="61">
        <f t="shared" si="1358"/>
        <v>130.75704752480655</v>
      </c>
      <c r="E1394" s="62">
        <f t="shared" si="1358"/>
        <v>112.73649443700721</v>
      </c>
    </row>
    <row r="1395" spans="1:5" ht="15" customHeight="1" x14ac:dyDescent="0.25">
      <c r="A1395" s="41" t="str">
        <f>'Exit Capacity'!A247</f>
        <v>O04A</v>
      </c>
      <c r="B1395" s="4" t="str">
        <f t="shared" si="1316"/>
        <v>Salida Nacional / National exit</v>
      </c>
      <c r="C1395" s="61">
        <f t="shared" ref="C1395:E1395" si="1359">IF(C247=0,"",C1108/C247)</f>
        <v>147.22092473117368</v>
      </c>
      <c r="D1395" s="61">
        <f t="shared" si="1359"/>
        <v>131.46885952043093</v>
      </c>
      <c r="E1395" s="62">
        <f t="shared" si="1359"/>
        <v>113.33711979488407</v>
      </c>
    </row>
    <row r="1396" spans="1:5" ht="15" customHeight="1" x14ac:dyDescent="0.25">
      <c r="A1396" s="41" t="str">
        <f>'Exit Capacity'!A248</f>
        <v>O05</v>
      </c>
      <c r="B1396" s="4" t="str">
        <f t="shared" si="1316"/>
        <v>Salida Nacional / National exit</v>
      </c>
      <c r="C1396" s="61">
        <f t="shared" ref="C1396:E1396" si="1360">IF(C248=0,"",C1109/C248)</f>
        <v>146.72511283329644</v>
      </c>
      <c r="D1396" s="61">
        <f t="shared" si="1360"/>
        <v>131.04430105566919</v>
      </c>
      <c r="E1396" s="62">
        <f t="shared" si="1360"/>
        <v>112.96968309279809</v>
      </c>
    </row>
    <row r="1397" spans="1:5" ht="15" customHeight="1" x14ac:dyDescent="0.25">
      <c r="A1397" s="41" t="str">
        <f>'Exit Capacity'!A249</f>
        <v>O06</v>
      </c>
      <c r="B1397" s="4" t="str">
        <f t="shared" si="1316"/>
        <v>Salida Nacional / National exit</v>
      </c>
      <c r="C1397" s="61">
        <f t="shared" ref="C1397:E1397" si="1361">IF(C249=0,"",C1110/C249)</f>
        <v>144.06770328962392</v>
      </c>
      <c r="D1397" s="61">
        <f t="shared" si="1361"/>
        <v>128.716598699537</v>
      </c>
      <c r="E1397" s="62">
        <f t="shared" si="1361"/>
        <v>110.95639948456608</v>
      </c>
    </row>
    <row r="1398" spans="1:5" ht="15" customHeight="1" x14ac:dyDescent="0.25">
      <c r="A1398" s="41" t="str">
        <f>'Exit Capacity'!A250</f>
        <v>O07</v>
      </c>
      <c r="B1398" s="4" t="str">
        <f t="shared" si="1316"/>
        <v>Salida Nacional / National exit</v>
      </c>
      <c r="C1398" s="61">
        <f t="shared" ref="C1398:E1398" si="1362">IF(C250=0,"",C1111/C250)</f>
        <v>140.96726585579884</v>
      </c>
      <c r="D1398" s="61">
        <f t="shared" si="1362"/>
        <v>125.97292306858056</v>
      </c>
      <c r="E1398" s="62">
        <f t="shared" si="1362"/>
        <v>108.58275231207776</v>
      </c>
    </row>
    <row r="1399" spans="1:5" ht="15" customHeight="1" x14ac:dyDescent="0.25">
      <c r="A1399" s="41" t="str">
        <f>'Exit Capacity'!A251</f>
        <v>O09</v>
      </c>
      <c r="B1399" s="4" t="str">
        <f t="shared" si="1316"/>
        <v>Salida Nacional / National exit</v>
      </c>
      <c r="C1399" s="61">
        <f t="shared" ref="C1399:E1399" si="1363">IF(C251=0,"",C1112/C251)</f>
        <v>136.7681045145481</v>
      </c>
      <c r="D1399" s="61">
        <f t="shared" si="1363"/>
        <v>122.24638496573807</v>
      </c>
      <c r="E1399" s="62">
        <f t="shared" si="1363"/>
        <v>105.3685020343696</v>
      </c>
    </row>
    <row r="1400" spans="1:5" ht="15" customHeight="1" x14ac:dyDescent="0.25">
      <c r="A1400" s="41" t="str">
        <f>'Exit Capacity'!A252</f>
        <v>O11</v>
      </c>
      <c r="B1400" s="4" t="str">
        <f t="shared" si="1316"/>
        <v>Salida Nacional / National exit</v>
      </c>
      <c r="C1400" s="61">
        <f t="shared" ref="C1400:E1400" si="1364">IF(C252=0,"",C1113/C252)</f>
        <v>129.14067276129668</v>
      </c>
      <c r="D1400" s="61">
        <f t="shared" si="1364"/>
        <v>115.54235847709897</v>
      </c>
      <c r="E1400" s="62">
        <f t="shared" si="1364"/>
        <v>99.600720855952332</v>
      </c>
    </row>
    <row r="1401" spans="1:5" ht="15" customHeight="1" x14ac:dyDescent="0.25">
      <c r="A1401" s="41" t="str">
        <f>'Exit Capacity'!A253</f>
        <v>O11E.C.</v>
      </c>
      <c r="B1401" s="4" t="str">
        <f t="shared" si="1316"/>
        <v>Salida Nacional / National exit</v>
      </c>
      <c r="C1401" s="61">
        <f t="shared" ref="C1401:E1401" si="1365">IF(C253=0,"",C1114/C253)</f>
        <v>129.14082802969173</v>
      </c>
      <c r="D1401" s="61">
        <f t="shared" si="1365"/>
        <v>115.54249462627818</v>
      </c>
      <c r="E1401" s="62">
        <f t="shared" si="1365"/>
        <v>99.600837917340868</v>
      </c>
    </row>
    <row r="1402" spans="1:5" ht="15" customHeight="1" x14ac:dyDescent="0.25">
      <c r="A1402" s="41" t="str">
        <f>'Exit Capacity'!A254</f>
        <v>O12</v>
      </c>
      <c r="B1402" s="4" t="str">
        <f t="shared" si="1316"/>
        <v>Salida Nacional / National exit</v>
      </c>
      <c r="C1402" s="61">
        <f t="shared" ref="C1402:E1402" si="1366">IF(C254=0,"",C1115/C254)</f>
        <v>132.44035032222911</v>
      </c>
      <c r="D1402" s="61">
        <f t="shared" si="1366"/>
        <v>118.60502434960102</v>
      </c>
      <c r="E1402" s="62">
        <f t="shared" si="1366"/>
        <v>102.24609751180266</v>
      </c>
    </row>
    <row r="1403" spans="1:5" ht="15" customHeight="1" x14ac:dyDescent="0.25">
      <c r="A1403" s="41" t="str">
        <f>'Exit Capacity'!A255</f>
        <v>O14</v>
      </c>
      <c r="B1403" s="4" t="str">
        <f t="shared" si="1316"/>
        <v>Salida Nacional / National exit</v>
      </c>
      <c r="C1403" s="61">
        <f t="shared" ref="C1403:E1403" si="1367">IF(C255=0,"",C1116/C255)</f>
        <v>137.9218672859414</v>
      </c>
      <c r="D1403" s="61">
        <f t="shared" si="1367"/>
        <v>123.69281084518794</v>
      </c>
      <c r="E1403" s="62">
        <f t="shared" si="1367"/>
        <v>106.64067145021947</v>
      </c>
    </row>
    <row r="1404" spans="1:5" ht="15" customHeight="1" x14ac:dyDescent="0.25">
      <c r="A1404" s="41" t="str">
        <f>'Exit Capacity'!A256</f>
        <v>O14A</v>
      </c>
      <c r="B1404" s="4" t="str">
        <f t="shared" si="1316"/>
        <v>Salida Nacional / National exit</v>
      </c>
      <c r="C1404" s="61">
        <f t="shared" ref="C1404:E1404" si="1368">IF(C256=0,"",C1117/C256)</f>
        <v>139.61247768018737</v>
      </c>
      <c r="D1404" s="61">
        <f t="shared" si="1368"/>
        <v>125.2619868214888</v>
      </c>
      <c r="E1404" s="62">
        <f t="shared" si="1368"/>
        <v>107.99604669173618</v>
      </c>
    </row>
    <row r="1405" spans="1:5" ht="15" customHeight="1" x14ac:dyDescent="0.25">
      <c r="A1405" s="41" t="str">
        <f>'Exit Capacity'!A257</f>
        <v>O16</v>
      </c>
      <c r="B1405" s="4" t="str">
        <f t="shared" si="1316"/>
        <v>Salida Nacional / National exit</v>
      </c>
      <c r="C1405" s="61">
        <f t="shared" ref="C1405:E1405" si="1369">IF(C257=0,"",C1118/C257)</f>
        <v>144.00254970432903</v>
      </c>
      <c r="D1405" s="61">
        <f t="shared" si="1369"/>
        <v>129.33672549455036</v>
      </c>
      <c r="E1405" s="62">
        <f t="shared" si="1369"/>
        <v>111.51560090141609</v>
      </c>
    </row>
    <row r="1406" spans="1:5" ht="15" customHeight="1" x14ac:dyDescent="0.25">
      <c r="A1406" s="41" t="str">
        <f>'Exit Capacity'!A258</f>
        <v>O17</v>
      </c>
      <c r="B1406" s="4" t="str">
        <f t="shared" si="1316"/>
        <v>Salida Nacional / National exit</v>
      </c>
      <c r="C1406" s="61">
        <f t="shared" ref="C1406:E1406" si="1370">IF(C258=0,"",C1119/C258)</f>
        <v>146.62388215484015</v>
      </c>
      <c r="D1406" s="61">
        <f t="shared" si="1370"/>
        <v>131.76977093260047</v>
      </c>
      <c r="E1406" s="62">
        <f t="shared" si="1370"/>
        <v>113.61714311084505</v>
      </c>
    </row>
    <row r="1407" spans="1:5" ht="15" customHeight="1" x14ac:dyDescent="0.25">
      <c r="A1407" s="41" t="str">
        <f>'Exit Capacity'!A259</f>
        <v>O19</v>
      </c>
      <c r="B1407" s="4" t="str">
        <f t="shared" si="1316"/>
        <v>Salida Nacional / National exit</v>
      </c>
      <c r="C1407" s="61">
        <f t="shared" ref="C1407:E1407" si="1371">IF(C259=0,"",C1120/C259)</f>
        <v>149.61329101150801</v>
      </c>
      <c r="D1407" s="61">
        <f t="shared" si="1371"/>
        <v>134.68509322808853</v>
      </c>
      <c r="E1407" s="62">
        <f t="shared" si="1371"/>
        <v>116.12642246926335</v>
      </c>
    </row>
    <row r="1408" spans="1:5" ht="15" customHeight="1" x14ac:dyDescent="0.25">
      <c r="A1408" s="41" t="str">
        <f>'Exit Capacity'!A260</f>
        <v>O22</v>
      </c>
      <c r="B1408" s="4" t="str">
        <f t="shared" si="1316"/>
        <v>Salida Nacional / National exit</v>
      </c>
      <c r="C1408" s="61">
        <f t="shared" ref="C1408:E1408" si="1372">IF(C260=0,"",C1121/C260)</f>
        <v>148.49931369021994</v>
      </c>
      <c r="D1408" s="61">
        <f t="shared" si="1372"/>
        <v>134.03549810937773</v>
      </c>
      <c r="E1408" s="62">
        <f t="shared" si="1372"/>
        <v>115.54120430705154</v>
      </c>
    </row>
    <row r="1409" spans="1:5" ht="15" customHeight="1" x14ac:dyDescent="0.25">
      <c r="A1409" s="41" t="str">
        <f>'Exit Capacity'!A261</f>
        <v>O24</v>
      </c>
      <c r="B1409" s="4" t="str">
        <f t="shared" si="1316"/>
        <v>Salida Nacional / National exit</v>
      </c>
      <c r="C1409" s="61">
        <f t="shared" ref="C1409:E1409" si="1373">IF(C261=0,"",C1122/C261)</f>
        <v>147.56526867324698</v>
      </c>
      <c r="D1409" s="61">
        <f t="shared" si="1373"/>
        <v>133.42724931156405</v>
      </c>
      <c r="E1409" s="62">
        <f t="shared" si="1373"/>
        <v>115.00244312743128</v>
      </c>
    </row>
    <row r="1410" spans="1:5" ht="15" customHeight="1" x14ac:dyDescent="0.25">
      <c r="A1410" s="41" t="str">
        <f>'Exit Capacity'!A262</f>
        <v>P01</v>
      </c>
      <c r="B1410" s="4" t="str">
        <f t="shared" si="1316"/>
        <v>Salida Nacional / National exit</v>
      </c>
      <c r="C1410" s="61">
        <f t="shared" ref="C1410:E1410" si="1374">IF(C262=0,"",C1123/C262)</f>
        <v>126.72577558134346</v>
      </c>
      <c r="D1410" s="61">
        <f t="shared" si="1374"/>
        <v>113.40324868198823</v>
      </c>
      <c r="E1410" s="62">
        <f t="shared" si="1374"/>
        <v>97.75756696630846</v>
      </c>
    </row>
    <row r="1411" spans="1:5" ht="15" customHeight="1" x14ac:dyDescent="0.25">
      <c r="A1411" s="41" t="str">
        <f>'Exit Capacity'!A263</f>
        <v>P03</v>
      </c>
      <c r="B1411" s="4" t="str">
        <f t="shared" si="1316"/>
        <v>Salida Nacional / National exit</v>
      </c>
      <c r="C1411" s="61">
        <f t="shared" ref="C1411:E1411" si="1375">IF(C263=0,"",C1124/C263)</f>
        <v>122.13111131332772</v>
      </c>
      <c r="D1411" s="61">
        <f t="shared" si="1375"/>
        <v>109.3447419829234</v>
      </c>
      <c r="E1411" s="62">
        <f t="shared" si="1375"/>
        <v>94.262845997332192</v>
      </c>
    </row>
    <row r="1412" spans="1:5" ht="15" customHeight="1" x14ac:dyDescent="0.25">
      <c r="A1412" s="41" t="str">
        <f>'Exit Capacity'!A264</f>
        <v>P04</v>
      </c>
      <c r="B1412" s="4" t="str">
        <f t="shared" si="1316"/>
        <v>Salida Nacional / National exit</v>
      </c>
      <c r="C1412" s="61">
        <f t="shared" ref="C1412:E1412" si="1376">IF(C264=0,"",C1125/C264)</f>
        <v>121.76363088052501</v>
      </c>
      <c r="D1412" s="61">
        <f t="shared" si="1376"/>
        <v>109.06092820989211</v>
      </c>
      <c r="E1412" s="62">
        <f t="shared" si="1376"/>
        <v>94.018080909987489</v>
      </c>
    </row>
    <row r="1413" spans="1:5" ht="15" customHeight="1" x14ac:dyDescent="0.25">
      <c r="A1413" s="41" t="str">
        <f>'Exit Capacity'!A265</f>
        <v>P04A</v>
      </c>
      <c r="B1413" s="4" t="str">
        <f t="shared" si="1316"/>
        <v>Salida Nacional / National exit</v>
      </c>
      <c r="C1413" s="61">
        <f t="shared" ref="C1413:E1413" si="1377">IF(C265=0,"",C1126/C265)</f>
        <v>119.48382902052673</v>
      </c>
      <c r="D1413" s="61">
        <f t="shared" si="1377"/>
        <v>107.06504069097087</v>
      </c>
      <c r="E1413" s="62">
        <f t="shared" si="1377"/>
        <v>92.303014332364398</v>
      </c>
    </row>
    <row r="1414" spans="1:5" ht="15" customHeight="1" x14ac:dyDescent="0.25">
      <c r="A1414" s="41" t="str">
        <f>'Exit Capacity'!A266</f>
        <v>P06</v>
      </c>
      <c r="B1414" s="4" t="str">
        <f t="shared" si="1316"/>
        <v>Salida Nacional / National exit</v>
      </c>
      <c r="C1414" s="61">
        <f t="shared" ref="C1414:E1414" si="1378">IF(C266=0,"",C1127/C266)</f>
        <v>114.11566002741615</v>
      </c>
      <c r="D1414" s="61">
        <f t="shared" si="1378"/>
        <v>102.36539477840149</v>
      </c>
      <c r="E1414" s="62">
        <f t="shared" si="1378"/>
        <v>88.264607581032379</v>
      </c>
    </row>
    <row r="1415" spans="1:5" ht="15" customHeight="1" x14ac:dyDescent="0.25">
      <c r="A1415" s="41" t="str">
        <f>'Exit Capacity'!A267</f>
        <v>Q03B</v>
      </c>
      <c r="B1415" s="4" t="str">
        <f t="shared" si="1316"/>
        <v>Salida Nacional / National exit</v>
      </c>
      <c r="C1415" s="61">
        <f t="shared" ref="C1415:E1415" si="1379">IF(C267=0,"",C1128/C267)</f>
        <v>107.40500028034769</v>
      </c>
      <c r="D1415" s="61">
        <f t="shared" si="1379"/>
        <v>96.793126025086423</v>
      </c>
      <c r="E1415" s="62">
        <f t="shared" si="1379"/>
        <v>83.460946965993742</v>
      </c>
    </row>
    <row r="1416" spans="1:5" ht="15" customHeight="1" x14ac:dyDescent="0.25">
      <c r="A1416" s="41" t="str">
        <f>'Exit Capacity'!A268</f>
        <v>T02</v>
      </c>
      <c r="B1416" s="4" t="str">
        <f t="shared" si="1316"/>
        <v>Salida Nacional / National exit</v>
      </c>
      <c r="C1416" s="61">
        <f t="shared" ref="C1416:E1416" si="1380">IF(C268=0,"",C1129/C268)</f>
        <v>110.51966312421315</v>
      </c>
      <c r="D1416" s="61">
        <f t="shared" si="1380"/>
        <v>99.616539616494151</v>
      </c>
      <c r="E1416" s="62">
        <f t="shared" si="1380"/>
        <v>85.897668662873414</v>
      </c>
    </row>
    <row r="1417" spans="1:5" ht="15" customHeight="1" x14ac:dyDescent="0.25">
      <c r="A1417" s="41" t="str">
        <f>'Exit Capacity'!A269</f>
        <v>T04</v>
      </c>
      <c r="B1417" s="4" t="str">
        <f t="shared" ref="B1417:B1440" si="1381">B1130</f>
        <v>Salida Nacional / National exit</v>
      </c>
      <c r="C1417" s="61">
        <f t="shared" ref="C1417:E1417" si="1382">IF(C269=0,"",C1130/C269)</f>
        <v>115.16501486544225</v>
      </c>
      <c r="D1417" s="61">
        <f t="shared" si="1382"/>
        <v>103.8756436329479</v>
      </c>
      <c r="E1417" s="62">
        <f t="shared" si="1382"/>
        <v>89.571998134516605</v>
      </c>
    </row>
    <row r="1418" spans="1:5" ht="15" customHeight="1" x14ac:dyDescent="0.25">
      <c r="A1418" s="41" t="str">
        <f>'Exit Capacity'!A270</f>
        <v>T05</v>
      </c>
      <c r="B1418" s="4" t="str">
        <f t="shared" si="1381"/>
        <v>Salida Nacional / National exit</v>
      </c>
      <c r="C1418" s="61">
        <f t="shared" ref="C1418:E1418" si="1383">IF(C270=0,"",C1131/C270)</f>
        <v>115.86659300938643</v>
      </c>
      <c r="D1418" s="61">
        <f t="shared" si="1383"/>
        <v>104.56061296129008</v>
      </c>
      <c r="E1418" s="62">
        <f t="shared" si="1383"/>
        <v>90.162182644932159</v>
      </c>
    </row>
    <row r="1419" spans="1:5" ht="15" customHeight="1" x14ac:dyDescent="0.25">
      <c r="A1419" s="41" t="str">
        <f>'Exit Capacity'!A271</f>
        <v>T05A</v>
      </c>
      <c r="B1419" s="4" t="str">
        <f t="shared" si="1381"/>
        <v>Salida Nacional / National exit</v>
      </c>
      <c r="C1419" s="61">
        <f t="shared" ref="C1419:E1419" si="1384">IF(C271=0,"",C1132/C271)</f>
        <v>115.70541597581175</v>
      </c>
      <c r="D1419" s="61">
        <f t="shared" si="1384"/>
        <v>104.48195061610019</v>
      </c>
      <c r="E1419" s="62">
        <f t="shared" si="1384"/>
        <v>90.09044318769115</v>
      </c>
    </row>
    <row r="1420" spans="1:5" ht="15" customHeight="1" x14ac:dyDescent="0.25">
      <c r="A1420" s="41" t="str">
        <f>'Exit Capacity'!A272</f>
        <v>T06</v>
      </c>
      <c r="B1420" s="4" t="str">
        <f t="shared" si="1381"/>
        <v>Salida Nacional / National exit</v>
      </c>
      <c r="C1420" s="61">
        <f t="shared" ref="C1420:E1420" si="1385">IF(C272=0,"",C1133/C272)</f>
        <v>115.61355480546774</v>
      </c>
      <c r="D1420" s="61">
        <f t="shared" si="1385"/>
        <v>104.43711783235374</v>
      </c>
      <c r="E1420" s="62">
        <f t="shared" si="1385"/>
        <v>90.049556031774202</v>
      </c>
    </row>
    <row r="1421" spans="1:5" ht="15" customHeight="1" x14ac:dyDescent="0.25">
      <c r="A1421" s="41" t="str">
        <f>'Exit Capacity'!A273</f>
        <v>T07</v>
      </c>
      <c r="B1421" s="4" t="str">
        <f t="shared" si="1381"/>
        <v>Salida Nacional / National exit</v>
      </c>
      <c r="C1421" s="61">
        <f t="shared" ref="C1421:E1421" si="1386">IF(C273=0,"",C1134/C273)</f>
        <v>114.61520081479922</v>
      </c>
      <c r="D1421" s="61">
        <f t="shared" si="1386"/>
        <v>103.58762190359049</v>
      </c>
      <c r="E1421" s="62">
        <f t="shared" si="1386"/>
        <v>89.314177245716252</v>
      </c>
    </row>
    <row r="1422" spans="1:5" ht="15" customHeight="1" x14ac:dyDescent="0.25">
      <c r="A1422" s="41" t="str">
        <f>'Exit Capacity'!A274</f>
        <v>T08</v>
      </c>
      <c r="B1422" s="4" t="str">
        <f t="shared" si="1381"/>
        <v>Salida Nacional / National exit</v>
      </c>
      <c r="C1422" s="61">
        <f t="shared" ref="C1422:E1422" si="1387">IF(C274=0,"",C1135/C274)</f>
        <v>112.81795998698698</v>
      </c>
      <c r="D1422" s="61">
        <f t="shared" si="1387"/>
        <v>101.95386141280845</v>
      </c>
      <c r="E1422" s="62">
        <f t="shared" si="1387"/>
        <v>87.90639954456347</v>
      </c>
    </row>
    <row r="1423" spans="1:5" ht="15" customHeight="1" x14ac:dyDescent="0.25">
      <c r="A1423" s="41" t="str">
        <f>'Exit Capacity'!A275</f>
        <v>T09.2</v>
      </c>
      <c r="B1423" s="4" t="str">
        <f t="shared" si="1381"/>
        <v>Salida Nacional / National exit</v>
      </c>
      <c r="C1423" s="61">
        <f t="shared" ref="C1423:E1423" si="1388">IF(C275=0,"",C1136/C275)</f>
        <v>110.18679941506993</v>
      </c>
      <c r="D1423" s="61">
        <f t="shared" si="1388"/>
        <v>99.562036054303491</v>
      </c>
      <c r="E1423" s="62">
        <f t="shared" si="1388"/>
        <v>85.845412990075786</v>
      </c>
    </row>
    <row r="1424" spans="1:5" ht="15" customHeight="1" x14ac:dyDescent="0.25">
      <c r="A1424" s="41" t="str">
        <f>'Exit Capacity'!A276</f>
        <v>T10</v>
      </c>
      <c r="B1424" s="4" t="str">
        <f t="shared" si="1381"/>
        <v>Salida Nacional / National exit</v>
      </c>
      <c r="C1424" s="61">
        <f t="shared" ref="C1424:E1424" si="1389">IF(C276=0,"",C1137/C276)</f>
        <v>109.21718798846521</v>
      </c>
      <c r="D1424" s="61">
        <f t="shared" si="1389"/>
        <v>98.680622269526552</v>
      </c>
      <c r="E1424" s="62">
        <f t="shared" si="1389"/>
        <v>85.085916920303845</v>
      </c>
    </row>
    <row r="1425" spans="1:5" ht="15" customHeight="1" x14ac:dyDescent="0.25">
      <c r="A1425" s="41" t="str">
        <f>'Exit Capacity'!A277</f>
        <v>PR Barcelona</v>
      </c>
      <c r="B1425" s="4" t="str">
        <f t="shared" si="1381"/>
        <v>Planta GNL / LNG Plant</v>
      </c>
      <c r="C1425" s="61">
        <f t="shared" ref="C1425:E1425" si="1390">IF(C277=0,"",C1138/C277)</f>
        <v>137.65159764229591</v>
      </c>
      <c r="D1425" s="61">
        <f t="shared" si="1390"/>
        <v>125.23081107297736</v>
      </c>
      <c r="E1425" s="62">
        <f t="shared" si="1390"/>
        <v>107.98713276545351</v>
      </c>
    </row>
    <row r="1426" spans="1:5" ht="15" customHeight="1" x14ac:dyDescent="0.25">
      <c r="A1426" s="41" t="str">
        <f>'Exit Capacity'!A278</f>
        <v>PR Cartagena</v>
      </c>
      <c r="B1426" s="4" t="str">
        <f t="shared" si="1381"/>
        <v>Planta GNL / LNG Plant</v>
      </c>
      <c r="C1426" s="61">
        <f t="shared" ref="C1426:E1426" si="1391">IF(C278=0,"",C1139/C278)</f>
        <v>128.49772382254255</v>
      </c>
      <c r="D1426" s="61">
        <f t="shared" si="1391"/>
        <v>117.24298828102232</v>
      </c>
      <c r="E1426" s="62">
        <f t="shared" si="1391"/>
        <v>100.80273331232669</v>
      </c>
    </row>
    <row r="1427" spans="1:5" ht="15" customHeight="1" x14ac:dyDescent="0.25">
      <c r="A1427" s="41" t="str">
        <f>'Exit Capacity'!A279</f>
        <v>PR Huelva</v>
      </c>
      <c r="B1427" s="4" t="str">
        <f t="shared" si="1381"/>
        <v>Planta GNL / LNG Plant</v>
      </c>
      <c r="C1427" s="61">
        <f t="shared" ref="C1427:E1427" si="1392">IF(C279=0,"",C1140/C279)</f>
        <v>184.91569737580213</v>
      </c>
      <c r="D1427" s="61">
        <f t="shared" si="1392"/>
        <v>167.99525532987073</v>
      </c>
      <c r="E1427" s="62">
        <f t="shared" si="1392"/>
        <v>144.78855364350616</v>
      </c>
    </row>
    <row r="1428" spans="1:5" ht="15" customHeight="1" x14ac:dyDescent="0.25">
      <c r="A1428" s="41" t="str">
        <f>'Exit Capacity'!A280</f>
        <v>PR Bilbao</v>
      </c>
      <c r="B1428" s="4" t="str">
        <f t="shared" si="1381"/>
        <v>Planta GNL / LNG Plant</v>
      </c>
      <c r="C1428" s="61">
        <f t="shared" ref="C1428:E1428" si="1393">IF(C280=0,"",C1141/C280)</f>
        <v>142.36755503896939</v>
      </c>
      <c r="D1428" s="61">
        <f t="shared" si="1393"/>
        <v>126.71328111052675</v>
      </c>
      <c r="E1428" s="62">
        <f t="shared" si="1393"/>
        <v>109.2570478389683</v>
      </c>
    </row>
    <row r="1429" spans="1:5" ht="15" customHeight="1" x14ac:dyDescent="0.25">
      <c r="A1429" s="41" t="str">
        <f>'Exit Capacity'!A281</f>
        <v>PR Sagunto</v>
      </c>
      <c r="B1429" s="4" t="str">
        <f t="shared" si="1381"/>
        <v>Planta GNL / LNG Plant</v>
      </c>
      <c r="C1429" s="61">
        <f t="shared" ref="C1429:E1429" si="1394">IF(C281=0,"",C1142/C281)</f>
        <v>111.55120671618263</v>
      </c>
      <c r="D1429" s="61">
        <f t="shared" si="1394"/>
        <v>102.13411862159901</v>
      </c>
      <c r="E1429" s="62">
        <f t="shared" si="1394"/>
        <v>88.027221042572421</v>
      </c>
    </row>
    <row r="1430" spans="1:5" ht="15" customHeight="1" x14ac:dyDescent="0.25">
      <c r="A1430" s="41" t="str">
        <f>'Exit Capacity'!A282</f>
        <v>PR Mugardos</v>
      </c>
      <c r="B1430" s="4" t="str">
        <f t="shared" si="1381"/>
        <v>Planta GNL / LNG Plant</v>
      </c>
      <c r="C1430" s="61">
        <f t="shared" ref="C1430:E1430" si="1395">IF(C282=0,"",C1143/C282)</f>
        <v>204.40601871255055</v>
      </c>
      <c r="D1430" s="61">
        <f t="shared" si="1395"/>
        <v>182.95494244510098</v>
      </c>
      <c r="E1430" s="62">
        <f t="shared" si="1395"/>
        <v>157.68858728894583</v>
      </c>
    </row>
    <row r="1431" spans="1:5" ht="15" customHeight="1" x14ac:dyDescent="0.25">
      <c r="A1431" s="41" t="str">
        <f>'Exit Capacity'!A283</f>
        <v>PR El Musel</v>
      </c>
      <c r="B1431" s="4" t="str">
        <f t="shared" si="1381"/>
        <v>Planta GNL / LNG Plant</v>
      </c>
      <c r="C1431" s="61">
        <f t="shared" ref="C1431:E1431" si="1396">IF(C283=0,"",C1144/C283)</f>
        <v>149.45407462533663</v>
      </c>
      <c r="D1431" s="61">
        <f t="shared" si="1396"/>
        <v>135.80322391765895</v>
      </c>
      <c r="E1431" s="62">
        <f t="shared" si="1396"/>
        <v>117.24521087337712</v>
      </c>
    </row>
    <row r="1432" spans="1:5" ht="15" customHeight="1" x14ac:dyDescent="0.25">
      <c r="A1432" s="41" t="str">
        <f>'Exit Capacity'!A284</f>
        <v>CI Tarifa</v>
      </c>
      <c r="B1432" s="4" t="str">
        <f t="shared" si="1381"/>
        <v>CI Tarifa</v>
      </c>
      <c r="C1432" s="61">
        <f t="shared" ref="C1432:E1432" si="1397">IF(C284=0,"",C1145/C284)</f>
        <v>179.70840265774061</v>
      </c>
      <c r="D1432" s="61">
        <f t="shared" si="1397"/>
        <v>163.93373756139763</v>
      </c>
      <c r="E1432" s="62">
        <f t="shared" si="1397"/>
        <v>141.36899935287204</v>
      </c>
    </row>
    <row r="1433" spans="1:5" ht="15" customHeight="1" x14ac:dyDescent="0.25">
      <c r="A1433" s="41" t="str">
        <f>'Exit Capacity'!A285</f>
        <v>CI Biriatou</v>
      </c>
      <c r="B1433" s="4" t="str">
        <f t="shared" si="1381"/>
        <v>VIP Pirineos</v>
      </c>
      <c r="C1433" s="61">
        <f t="shared" ref="C1433:E1433" si="1398">IF(C285=0,"",C1146/C285)</f>
        <v>139.34380130958149</v>
      </c>
      <c r="D1433" s="61">
        <f t="shared" si="1398"/>
        <v>125.64789806613872</v>
      </c>
      <c r="E1433" s="62">
        <f t="shared" si="1398"/>
        <v>108.51226394550609</v>
      </c>
    </row>
    <row r="1434" spans="1:5" ht="15" customHeight="1" x14ac:dyDescent="0.25">
      <c r="A1434" s="41" t="str">
        <f>'Exit Capacity'!A286</f>
        <v>CI Larrau</v>
      </c>
      <c r="B1434" s="4" t="str">
        <f t="shared" si="1381"/>
        <v>VIP Pirineos</v>
      </c>
      <c r="C1434" s="61">
        <f t="shared" ref="C1434:E1434" si="1399">IF(C286=0,"",C1147/C286)</f>
        <v>135.57043068459905</v>
      </c>
      <c r="D1434" s="61">
        <f t="shared" si="1399"/>
        <v>122.51927591860097</v>
      </c>
      <c r="E1434" s="62">
        <f t="shared" si="1399"/>
        <v>105.89865472386333</v>
      </c>
    </row>
    <row r="1435" spans="1:5" ht="15" customHeight="1" x14ac:dyDescent="0.25">
      <c r="A1435" s="41" t="str">
        <f>'Exit Capacity'!A287</f>
        <v>CI Badajoz</v>
      </c>
      <c r="B1435" s="4" t="str">
        <f t="shared" si="1381"/>
        <v>VIP Ibérico</v>
      </c>
      <c r="C1435" s="61">
        <f t="shared" ref="C1435:E1435" si="1400">IF(C287=0,"",C1148/C287)</f>
        <v>159.33712516548476</v>
      </c>
      <c r="D1435" s="61">
        <f t="shared" si="1400"/>
        <v>144.24884457773268</v>
      </c>
      <c r="E1435" s="62">
        <f t="shared" si="1400"/>
        <v>124.35012745387849</v>
      </c>
    </row>
    <row r="1436" spans="1:5" ht="15" customHeight="1" x14ac:dyDescent="0.25">
      <c r="A1436" s="41" t="str">
        <f>'Exit Capacity'!A288</f>
        <v>CI Tuy</v>
      </c>
      <c r="B1436" s="4" t="str">
        <f t="shared" si="1381"/>
        <v>VIP Ibérico</v>
      </c>
      <c r="C1436" s="61">
        <f t="shared" ref="C1436:E1436" si="1401">IF(C288=0,"",C1149/C288)</f>
        <v>221.73772050860578</v>
      </c>
      <c r="D1436" s="61">
        <f t="shared" si="1401"/>
        <v>199.39573852305327</v>
      </c>
      <c r="E1436" s="62">
        <f t="shared" si="1401"/>
        <v>171.9305187671639</v>
      </c>
    </row>
    <row r="1437" spans="1:5" ht="15" customHeight="1" x14ac:dyDescent="0.25">
      <c r="A1437" s="41" t="str">
        <f>'Exit Capacity'!A289</f>
        <v>AS Serrablo</v>
      </c>
      <c r="B1437" s="4" t="str">
        <f t="shared" si="1381"/>
        <v>AA.SS / Storage facilities</v>
      </c>
      <c r="C1437" s="61">
        <f t="shared" ref="C1437:E1437" si="1402">IF(C289=0,"",C1150/C289)</f>
        <v>128.20645159039367</v>
      </c>
      <c r="D1437" s="61">
        <f t="shared" si="1402"/>
        <v>116.34376882431901</v>
      </c>
      <c r="E1437" s="62">
        <f t="shared" si="1402"/>
        <v>100.36623233893725</v>
      </c>
    </row>
    <row r="1438" spans="1:5" ht="15" customHeight="1" x14ac:dyDescent="0.25">
      <c r="A1438" s="41" t="str">
        <f>'Exit Capacity'!A290</f>
        <v>AS Gaviota</v>
      </c>
      <c r="B1438" s="4" t="str">
        <f t="shared" si="1381"/>
        <v>AA.SS / Storage facilities</v>
      </c>
      <c r="C1438" s="61">
        <f t="shared" ref="C1438:E1438" si="1403">IF(C290=0,"",C1151/C290)</f>
        <v>123.09738209360337</v>
      </c>
      <c r="D1438" s="61">
        <f t="shared" si="1403"/>
        <v>110.85995160863651</v>
      </c>
      <c r="E1438" s="62">
        <f t="shared" si="1403"/>
        <v>95.594889347121693</v>
      </c>
    </row>
    <row r="1439" spans="1:5" ht="15" customHeight="1" x14ac:dyDescent="0.25">
      <c r="A1439" s="41" t="str">
        <f>'Exit Capacity'!A291</f>
        <v>AS Yela</v>
      </c>
      <c r="B1439" s="4" t="str">
        <f t="shared" si="1381"/>
        <v>AA.SS / Storage facilities</v>
      </c>
      <c r="C1439" s="61">
        <f t="shared" ref="C1439:E1439" si="1404">IF(C291=0,"",C1152/C291)</f>
        <v>107.58327338983972</v>
      </c>
      <c r="D1439" s="61">
        <f t="shared" si="1404"/>
        <v>97.580970771032895</v>
      </c>
      <c r="E1439" s="62">
        <f t="shared" si="1404"/>
        <v>84.064816314204862</v>
      </c>
    </row>
    <row r="1440" spans="1:5" ht="15" customHeight="1" thickBot="1" x14ac:dyDescent="0.3">
      <c r="A1440" s="41" t="str">
        <f>'Exit Capacity'!A292</f>
        <v>YAC/AS Marismas</v>
      </c>
      <c r="B1440" s="4" t="str">
        <f t="shared" si="1381"/>
        <v>AA.SS / Storage facilities</v>
      </c>
      <c r="C1440" s="61">
        <f t="shared" ref="C1440:E1440" si="1405">IF(C292=0,"",C1153/C292)</f>
        <v>156.44045958234324</v>
      </c>
      <c r="D1440" s="61">
        <f t="shared" si="1405"/>
        <v>143.24007954750118</v>
      </c>
      <c r="E1440" s="62">
        <f t="shared" si="1405"/>
        <v>123.59646346056063</v>
      </c>
    </row>
    <row r="1441" spans="1:5" ht="18.75" customHeight="1" thickBot="1" x14ac:dyDescent="0.3">
      <c r="A1441" s="28" t="s">
        <v>7</v>
      </c>
      <c r="B1441" s="29"/>
      <c r="C1441" s="65">
        <f>IF(C293=0,"",C1154/C293)</f>
        <v>127.2707999775274</v>
      </c>
      <c r="D1441" s="65">
        <f>IF(D293=0,"",D1154/D293)</f>
        <v>115.23217007325339</v>
      </c>
      <c r="E1441" s="66">
        <f>IF(E293=0,"",E1154/E293)</f>
        <v>99.116607121736294</v>
      </c>
    </row>
    <row r="1443" spans="1:5" x14ac:dyDescent="0.25">
      <c r="C1443" s="57"/>
      <c r="D1443" s="57"/>
      <c r="E1443" s="57"/>
    </row>
  </sheetData>
  <mergeCells count="10">
    <mergeCell ref="A871:A872"/>
    <mergeCell ref="B871:B872"/>
    <mergeCell ref="A1158:A1159"/>
    <mergeCell ref="B1158:B1159"/>
    <mergeCell ref="A10:A11"/>
    <mergeCell ref="B10:B11"/>
    <mergeCell ref="A297:A298"/>
    <mergeCell ref="B297:B298"/>
    <mergeCell ref="A584:A585"/>
    <mergeCell ref="B584:B585"/>
  </mergeCells>
  <printOptions horizontalCentered="1"/>
  <pageMargins left="0.23622047244094491" right="0.23622047244094491" top="0.74803149606299213" bottom="0.74803149606299213" header="0.31496062992125984" footer="0.31496062992125984"/>
  <pageSetup paperSize="9" scale="78" fitToHeight="0" orientation="landscape" verticalDpi="0" r:id="rId1"/>
  <headerFooter>
    <oddFooter>&amp;L&amp;D&amp;C_x000D_&amp;1#&amp;"Calibri"&amp;10&amp;K000000 PÚBLICA&amp;RPágina &amp;P de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441"/>
  <sheetViews>
    <sheetView showGridLines="0" zoomScaleNormal="100" workbookViewId="0">
      <selection activeCell="C1161" sqref="C1161"/>
    </sheetView>
  </sheetViews>
  <sheetFormatPr baseColWidth="10" defaultColWidth="11.42578125" defaultRowHeight="15" x14ac:dyDescent="0.25"/>
  <cols>
    <col min="1" max="1" width="26.28515625" style="1" customWidth="1"/>
    <col min="2" max="2" width="56.42578125" style="1" customWidth="1"/>
    <col min="3" max="5" width="18.28515625" style="1" bestFit="1" customWidth="1"/>
    <col min="6" max="16384" width="11.42578125" style="1"/>
  </cols>
  <sheetData>
    <row r="1" spans="1:5" ht="5.0999999999999996" customHeight="1" x14ac:dyDescent="0.25">
      <c r="A1" s="17"/>
      <c r="B1" s="17"/>
      <c r="C1" s="17"/>
      <c r="D1" s="17"/>
      <c r="E1" s="17"/>
    </row>
    <row r="2" spans="1:5" x14ac:dyDescent="0.25">
      <c r="A2" s="17"/>
      <c r="B2" s="17"/>
      <c r="C2" s="17"/>
      <c r="D2" s="17"/>
      <c r="E2" s="17"/>
    </row>
    <row r="3" spans="1:5" x14ac:dyDescent="0.25">
      <c r="A3" s="17"/>
      <c r="B3" s="17"/>
      <c r="C3" s="17"/>
      <c r="D3" s="17"/>
      <c r="E3" s="17"/>
    </row>
    <row r="4" spans="1:5" x14ac:dyDescent="0.25">
      <c r="A4" s="17"/>
      <c r="B4" s="17"/>
      <c r="C4" s="17"/>
      <c r="D4" s="17"/>
      <c r="E4" s="17"/>
    </row>
    <row r="5" spans="1:5" ht="5.0999999999999996" customHeight="1" thickBot="1" x14ac:dyDescent="0.3">
      <c r="A5" s="17"/>
      <c r="B5" s="17"/>
      <c r="C5" s="17"/>
      <c r="D5" s="17"/>
      <c r="E5" s="17"/>
    </row>
    <row r="6" spans="1:5" ht="48" customHeight="1" thickBot="1" x14ac:dyDescent="0.3">
      <c r="A6" s="32" t="s">
        <v>91</v>
      </c>
      <c r="B6" s="33"/>
      <c r="C6" s="34"/>
      <c r="D6" s="34"/>
      <c r="E6" s="35"/>
    </row>
    <row r="7" spans="1:5" ht="5.0999999999999996" customHeight="1" x14ac:dyDescent="0.25"/>
    <row r="8" spans="1:5" ht="27.75" customHeight="1" x14ac:dyDescent="0.25">
      <c r="A8" s="84" t="s">
        <v>89</v>
      </c>
      <c r="B8" s="18"/>
      <c r="C8" s="19"/>
      <c r="D8" s="19"/>
      <c r="E8" s="19"/>
    </row>
    <row r="9" spans="1:5" ht="5.0999999999999996" customHeight="1" thickBot="1" x14ac:dyDescent="0.3"/>
    <row r="10" spans="1:5" ht="15" customHeight="1" x14ac:dyDescent="0.25">
      <c r="A10" s="216" t="s">
        <v>36</v>
      </c>
      <c r="B10" s="214" t="s">
        <v>162</v>
      </c>
      <c r="C10" s="22" t="s">
        <v>11</v>
      </c>
      <c r="D10" s="23"/>
      <c r="E10" s="24"/>
    </row>
    <row r="11" spans="1:5" ht="33" customHeight="1" x14ac:dyDescent="0.25">
      <c r="A11" s="217"/>
      <c r="B11" s="215"/>
      <c r="C11" s="21" t="s">
        <v>57</v>
      </c>
      <c r="D11" s="21" t="s">
        <v>58</v>
      </c>
      <c r="E11" s="25" t="s">
        <v>59</v>
      </c>
    </row>
    <row r="12" spans="1:5" ht="15" customHeight="1" x14ac:dyDescent="0.25">
      <c r="A12" s="48" t="str">
        <f>'Exit Capacity'!A12</f>
        <v>01.1A</v>
      </c>
      <c r="B12" s="4" t="str">
        <f>'Exit Capacity'!B12</f>
        <v>Salida Nacional / National exit</v>
      </c>
      <c r="C12" s="46">
        <f>IF(SUMIF('Exit Tariff_1a'!$B$12:$B$292,$B12,'Exit Tariff_1a'!C$12:C$292)=0,1,'Exit Tariff_1a'!C12)</f>
        <v>18173.54773893673</v>
      </c>
      <c r="D12" s="46">
        <f>IF(SUMIF('Exit Tariff_1a'!$B$12:$B$292,$B12,'Exit Tariff_1a'!D$12:D$292)=0,1,'Exit Tariff_1a'!D12)</f>
        <v>16682.55709811109</v>
      </c>
      <c r="E12" s="51">
        <f>IF(SUMIF('Exit Tariff_1a'!$B$12:$B$292,$B12,'Exit Tariff_1a'!E$12:E$292)=0,1,'Exit Tariff_1a'!E12)</f>
        <v>14982.506425400876</v>
      </c>
    </row>
    <row r="13" spans="1:5" ht="15" customHeight="1" x14ac:dyDescent="0.25">
      <c r="A13" s="41" t="str">
        <f>'Exit Capacity'!A13</f>
        <v>03A</v>
      </c>
      <c r="B13" s="4" t="str">
        <f>'Exit Capacity'!B13</f>
        <v>Salida Nacional / National exit</v>
      </c>
      <c r="C13" s="46">
        <f>IF(SUMIF('Exit Tariff_1a'!$B$12:$B$292,$B13,'Exit Tariff_1a'!C$12:C$292)=0,1,'Exit Tariff_1a'!C13)</f>
        <v>18680.684234242839</v>
      </c>
      <c r="D13" s="46">
        <f>IF(SUMIF('Exit Tariff_1a'!$B$12:$B$292,$B13,'Exit Tariff_1a'!D$12:D$292)=0,1,'Exit Tariff_1a'!D13)</f>
        <v>15804.483144031004</v>
      </c>
      <c r="E13" s="51">
        <f>IF(SUMIF('Exit Tariff_1a'!$B$12:$B$292,$B13,'Exit Tariff_1a'!E$12:E$292)=0,1,'Exit Tariff_1a'!E13)</f>
        <v>12829.454441222306</v>
      </c>
    </row>
    <row r="14" spans="1:5" ht="15" customHeight="1" x14ac:dyDescent="0.25">
      <c r="A14" s="41" t="str">
        <f>'Exit Capacity'!A14</f>
        <v>1.01</v>
      </c>
      <c r="B14" s="4" t="str">
        <f>'Exit Capacity'!B14</f>
        <v>Salida Nacional / National exit</v>
      </c>
      <c r="C14" s="46">
        <f>IF(SUMIF('Exit Tariff_1a'!$B$12:$B$292,$B14,'Exit Tariff_1a'!C$12:C$292)=0,1,'Exit Tariff_1a'!C14)</f>
        <v>1177.7267217301489</v>
      </c>
      <c r="D14" s="46">
        <f>IF(SUMIF('Exit Tariff_1a'!$B$12:$B$292,$B14,'Exit Tariff_1a'!D$12:D$292)=0,1,'Exit Tariff_1a'!D14)</f>
        <v>1184.001240508361</v>
      </c>
      <c r="E14" s="51">
        <f>IF(SUMIF('Exit Tariff_1a'!$B$12:$B$292,$B14,'Exit Tariff_1a'!E$12:E$292)=0,1,'Exit Tariff_1a'!E14)</f>
        <v>1182.9912978417015</v>
      </c>
    </row>
    <row r="15" spans="1:5" ht="15" customHeight="1" x14ac:dyDescent="0.25">
      <c r="A15" s="41" t="str">
        <f>'Exit Capacity'!A15</f>
        <v>10</v>
      </c>
      <c r="B15" s="4" t="str">
        <f>'Exit Capacity'!B15</f>
        <v>Salida Nacional / National exit</v>
      </c>
      <c r="C15" s="46">
        <f>IF(SUMIF('Exit Tariff_1a'!$B$12:$B$292,$B15,'Exit Tariff_1a'!C$12:C$292)=0,1,'Exit Tariff_1a'!C15)</f>
        <v>439.3323303335917</v>
      </c>
      <c r="D15" s="46">
        <f>IF(SUMIF('Exit Tariff_1a'!$B$12:$B$292,$B15,'Exit Tariff_1a'!D$12:D$292)=0,1,'Exit Tariff_1a'!D15)</f>
        <v>440.71518049343308</v>
      </c>
      <c r="E15" s="51">
        <f>IF(SUMIF('Exit Tariff_1a'!$B$12:$B$292,$B15,'Exit Tariff_1a'!E$12:E$292)=0,1,'Exit Tariff_1a'!E15)</f>
        <v>440.40098564564937</v>
      </c>
    </row>
    <row r="16" spans="1:5" ht="15" customHeight="1" x14ac:dyDescent="0.25">
      <c r="A16" s="41" t="str">
        <f>'Exit Capacity'!A16</f>
        <v>11</v>
      </c>
      <c r="B16" s="4" t="str">
        <f>'Exit Capacity'!B16</f>
        <v>Salida Nacional / National exit</v>
      </c>
      <c r="C16" s="46">
        <f>IF(SUMIF('Exit Tariff_1a'!$B$12:$B$292,$B16,'Exit Tariff_1a'!C$12:C$292)=0,1,'Exit Tariff_1a'!C16)</f>
        <v>25429.277727213521</v>
      </c>
      <c r="D16" s="46">
        <f>IF(SUMIF('Exit Tariff_1a'!$B$12:$B$292,$B16,'Exit Tariff_1a'!D$12:D$292)=0,1,'Exit Tariff_1a'!D16)</f>
        <v>26065.3506212668</v>
      </c>
      <c r="E16" s="51">
        <f>IF(SUMIF('Exit Tariff_1a'!$B$12:$B$292,$B16,'Exit Tariff_1a'!E$12:E$292)=0,1,'Exit Tariff_1a'!E16)</f>
        <v>26115.430459464769</v>
      </c>
    </row>
    <row r="17" spans="1:5" ht="15" customHeight="1" x14ac:dyDescent="0.25">
      <c r="A17" s="41" t="str">
        <f>'Exit Capacity'!A17</f>
        <v>12</v>
      </c>
      <c r="B17" s="4" t="str">
        <f>'Exit Capacity'!B17</f>
        <v>Salida Nacional / National exit</v>
      </c>
      <c r="C17" s="46">
        <f>IF(SUMIF('Exit Tariff_1a'!$B$12:$B$292,$B17,'Exit Tariff_1a'!C$12:C$292)=0,1,'Exit Tariff_1a'!C17)</f>
        <v>18653.629087738977</v>
      </c>
      <c r="D17" s="46">
        <f>IF(SUMIF('Exit Tariff_1a'!$B$12:$B$292,$B17,'Exit Tariff_1a'!D$12:D$292)=0,1,'Exit Tariff_1a'!D17)</f>
        <v>17555.693250198976</v>
      </c>
      <c r="E17" s="51">
        <f>IF(SUMIF('Exit Tariff_1a'!$B$12:$B$292,$B17,'Exit Tariff_1a'!E$12:E$292)=0,1,'Exit Tariff_1a'!E17)</f>
        <v>16207.847471514138</v>
      </c>
    </row>
    <row r="18" spans="1:5" ht="15" customHeight="1" x14ac:dyDescent="0.25">
      <c r="A18" s="41" t="str">
        <f>'Exit Capacity'!A18</f>
        <v>13</v>
      </c>
      <c r="B18" s="4" t="str">
        <f>'Exit Capacity'!B18</f>
        <v>Salida Nacional / National exit</v>
      </c>
      <c r="C18" s="46">
        <f>IF(SUMIF('Exit Tariff_1a'!$B$12:$B$292,$B18,'Exit Tariff_1a'!C$12:C$292)=0,1,'Exit Tariff_1a'!C18)</f>
        <v>207.62599970169452</v>
      </c>
      <c r="D18" s="46">
        <f>IF(SUMIF('Exit Tariff_1a'!$B$12:$B$292,$B18,'Exit Tariff_1a'!D$12:D$292)=0,1,'Exit Tariff_1a'!D18)</f>
        <v>212.81943350377341</v>
      </c>
      <c r="E18" s="51">
        <f>IF(SUMIF('Exit Tariff_1a'!$B$12:$B$292,$B18,'Exit Tariff_1a'!E$12:E$292)=0,1,'Exit Tariff_1a'!E18)</f>
        <v>213.22832740089046</v>
      </c>
    </row>
    <row r="19" spans="1:5" ht="15" customHeight="1" x14ac:dyDescent="0.25">
      <c r="A19" s="41" t="str">
        <f>'Exit Capacity'!A19</f>
        <v>13A</v>
      </c>
      <c r="B19" s="4" t="str">
        <f>'Exit Capacity'!B19</f>
        <v>Salida Nacional / National exit</v>
      </c>
      <c r="C19" s="46">
        <f>IF(SUMIF('Exit Tariff_1a'!$B$12:$B$292,$B19,'Exit Tariff_1a'!C$12:C$292)=0,1,'Exit Tariff_1a'!C19)</f>
        <v>18390.081805813395</v>
      </c>
      <c r="D19" s="46">
        <f>IF(SUMIF('Exit Tariff_1a'!$B$12:$B$292,$B19,'Exit Tariff_1a'!D$12:D$292)=0,1,'Exit Tariff_1a'!D19)</f>
        <v>17861.097248916449</v>
      </c>
      <c r="E19" s="51">
        <f>IF(SUMIF('Exit Tariff_1a'!$B$12:$B$292,$B19,'Exit Tariff_1a'!E$12:E$292)=0,1,'Exit Tariff_1a'!E19)</f>
        <v>17006.087442051965</v>
      </c>
    </row>
    <row r="20" spans="1:5" ht="15" customHeight="1" x14ac:dyDescent="0.25">
      <c r="A20" s="41" t="str">
        <f>'Exit Capacity'!A20</f>
        <v>14</v>
      </c>
      <c r="B20" s="4" t="str">
        <f>'Exit Capacity'!B20</f>
        <v>Salida Nacional / National exit</v>
      </c>
      <c r="C20" s="46">
        <f>IF(SUMIF('Exit Tariff_1a'!$B$12:$B$292,$B20,'Exit Tariff_1a'!C$12:C$292)=0,1,'Exit Tariff_1a'!C20)</f>
        <v>11.115556001680249</v>
      </c>
      <c r="D20" s="46">
        <f>IF(SUMIF('Exit Tariff_1a'!$B$12:$B$292,$B20,'Exit Tariff_1a'!D$12:D$292)=0,1,'Exit Tariff_1a'!D20)</f>
        <v>11.393593936962763</v>
      </c>
      <c r="E20" s="51">
        <f>IF(SUMIF('Exit Tariff_1a'!$B$12:$B$292,$B20,'Exit Tariff_1a'!E$12:E$292)=0,1,'Exit Tariff_1a'!E20)</f>
        <v>11.415484658831316</v>
      </c>
    </row>
    <row r="21" spans="1:5" ht="15" customHeight="1" x14ac:dyDescent="0.25">
      <c r="A21" s="41" t="str">
        <f>'Exit Capacity'!A21</f>
        <v>15</v>
      </c>
      <c r="B21" s="4" t="str">
        <f>'Exit Capacity'!B21</f>
        <v>Salida Nacional / National exit</v>
      </c>
      <c r="C21" s="46">
        <f>IF(SUMIF('Exit Tariff_1a'!$B$12:$B$292,$B21,'Exit Tariff_1a'!C$12:C$292)=0,1,'Exit Tariff_1a'!C21)</f>
        <v>12.448442634190533</v>
      </c>
      <c r="D21" s="46">
        <f>IF(SUMIF('Exit Tariff_1a'!$B$12:$B$292,$B21,'Exit Tariff_1a'!D$12:D$292)=0,1,'Exit Tariff_1a'!D21)</f>
        <v>12.442419354720352</v>
      </c>
      <c r="E21" s="51">
        <f>IF(SUMIF('Exit Tariff_1a'!$B$12:$B$292,$B21,'Exit Tariff_1a'!E$12:E$292)=0,1,'Exit Tariff_1a'!E21)</f>
        <v>12.422602520638788</v>
      </c>
    </row>
    <row r="22" spans="1:5" ht="15" customHeight="1" x14ac:dyDescent="0.25">
      <c r="A22" s="41" t="str">
        <f>'Exit Capacity'!A22</f>
        <v>15.02</v>
      </c>
      <c r="B22" s="4" t="str">
        <f>'Exit Capacity'!B22</f>
        <v>Salida Nacional / National exit</v>
      </c>
      <c r="C22" s="46">
        <f>IF(SUMIF('Exit Tariff_1a'!$B$12:$B$292,$B22,'Exit Tariff_1a'!C$12:C$292)=0,1,'Exit Tariff_1a'!C22)</f>
        <v>3906.5638039922569</v>
      </c>
      <c r="D22" s="46">
        <f>IF(SUMIF('Exit Tariff_1a'!$B$12:$B$292,$B22,'Exit Tariff_1a'!D$12:D$292)=0,1,'Exit Tariff_1a'!D22)</f>
        <v>3989.6795482774442</v>
      </c>
      <c r="E22" s="51">
        <f>IF(SUMIF('Exit Tariff_1a'!$B$12:$B$292,$B22,'Exit Tariff_1a'!E$12:E$292)=0,1,'Exit Tariff_1a'!E22)</f>
        <v>4003.9836568561495</v>
      </c>
    </row>
    <row r="23" spans="1:5" ht="15" customHeight="1" x14ac:dyDescent="0.25">
      <c r="A23" s="41" t="str">
        <f>'Exit Capacity'!A23</f>
        <v>15.04</v>
      </c>
      <c r="B23" s="4" t="str">
        <f>'Exit Capacity'!B23</f>
        <v>Salida Nacional / National exit</v>
      </c>
      <c r="C23" s="46">
        <f>IF(SUMIF('Exit Tariff_1a'!$B$12:$B$292,$B23,'Exit Tariff_1a'!C$12:C$292)=0,1,'Exit Tariff_1a'!C23)</f>
        <v>611.72291888528798</v>
      </c>
      <c r="D23" s="46">
        <f>IF(SUMIF('Exit Tariff_1a'!$B$12:$B$292,$B23,'Exit Tariff_1a'!D$12:D$292)=0,1,'Exit Tariff_1a'!D23)</f>
        <v>619.30929327844979</v>
      </c>
      <c r="E23" s="51">
        <f>IF(SUMIF('Exit Tariff_1a'!$B$12:$B$292,$B23,'Exit Tariff_1a'!E$12:E$292)=0,1,'Exit Tariff_1a'!E23)</f>
        <v>620.23852478403046</v>
      </c>
    </row>
    <row r="24" spans="1:5" ht="15" customHeight="1" x14ac:dyDescent="0.25">
      <c r="A24" s="41" t="str">
        <f>'Exit Capacity'!A24</f>
        <v>15.07</v>
      </c>
      <c r="B24" s="4" t="str">
        <f>'Exit Capacity'!B24</f>
        <v>Salida Nacional / National exit</v>
      </c>
      <c r="C24" s="46">
        <f>IF(SUMIF('Exit Tariff_1a'!$B$12:$B$292,$B24,'Exit Tariff_1a'!C$12:C$292)=0,1,'Exit Tariff_1a'!C24)</f>
        <v>8290.1940050064004</v>
      </c>
      <c r="D24" s="46">
        <f>IF(SUMIF('Exit Tariff_1a'!$B$12:$B$292,$B24,'Exit Tariff_1a'!D$12:D$292)=0,1,'Exit Tariff_1a'!D24)</f>
        <v>8498.1847861903407</v>
      </c>
      <c r="E24" s="51">
        <f>IF(SUMIF('Exit Tariff_1a'!$B$12:$B$292,$B24,'Exit Tariff_1a'!E$12:E$292)=0,1,'Exit Tariff_1a'!E24)</f>
        <v>8536.1712443214365</v>
      </c>
    </row>
    <row r="25" spans="1:5" ht="15" customHeight="1" x14ac:dyDescent="0.25">
      <c r="A25" s="41" t="str">
        <f>'Exit Capacity'!A25</f>
        <v>15.08</v>
      </c>
      <c r="B25" s="4" t="str">
        <f>'Exit Capacity'!B25</f>
        <v>Salida Nacional / National exit</v>
      </c>
      <c r="C25" s="46">
        <f>IF(SUMIF('Exit Tariff_1a'!$B$12:$B$292,$B25,'Exit Tariff_1a'!C$12:C$292)=0,1,'Exit Tariff_1a'!C25)</f>
        <v>8187.6810460160068</v>
      </c>
      <c r="D25" s="46">
        <f>IF(SUMIF('Exit Tariff_1a'!$B$12:$B$292,$B25,'Exit Tariff_1a'!D$12:D$292)=0,1,'Exit Tariff_1a'!D25)</f>
        <v>8386.4532317042122</v>
      </c>
      <c r="E25" s="51">
        <f>IF(SUMIF('Exit Tariff_1a'!$B$12:$B$292,$B25,'Exit Tariff_1a'!E$12:E$292)=0,1,'Exit Tariff_1a'!E25)</f>
        <v>8422.0567864083387</v>
      </c>
    </row>
    <row r="26" spans="1:5" ht="15" customHeight="1" x14ac:dyDescent="0.25">
      <c r="A26" s="41" t="str">
        <f>'Exit Capacity'!A26</f>
        <v>15.08A</v>
      </c>
      <c r="B26" s="4" t="str">
        <f>'Exit Capacity'!B26</f>
        <v>Salida Nacional / National exit</v>
      </c>
      <c r="C26" s="46">
        <f>IF(SUMIF('Exit Tariff_1a'!$B$12:$B$292,$B26,'Exit Tariff_1a'!C$12:C$292)=0,1,'Exit Tariff_1a'!C26)</f>
        <v>5982.5501400583225</v>
      </c>
      <c r="D26" s="46">
        <f>IF(SUMIF('Exit Tariff_1a'!$B$12:$B$292,$B26,'Exit Tariff_1a'!D$12:D$292)=0,1,'Exit Tariff_1a'!D26)</f>
        <v>6127.7884023508304</v>
      </c>
      <c r="E26" s="51">
        <f>IF(SUMIF('Exit Tariff_1a'!$B$12:$B$292,$B26,'Exit Tariff_1a'!E$12:E$292)=0,1,'Exit Tariff_1a'!E26)</f>
        <v>6153.8031005278426</v>
      </c>
    </row>
    <row r="27" spans="1:5" ht="15" customHeight="1" x14ac:dyDescent="0.25">
      <c r="A27" s="41" t="str">
        <f>'Exit Capacity'!A27</f>
        <v>15.09</v>
      </c>
      <c r="B27" s="4" t="str">
        <f>'Exit Capacity'!B27</f>
        <v>Salida Nacional / National exit</v>
      </c>
      <c r="C27" s="46">
        <f>IF(SUMIF('Exit Tariff_1a'!$B$12:$B$292,$B27,'Exit Tariff_1a'!C$12:C$292)=0,1,'Exit Tariff_1a'!C27)</f>
        <v>5559.8073911799511</v>
      </c>
      <c r="D27" s="46">
        <f>IF(SUMIF('Exit Tariff_1a'!$B$12:$B$292,$B27,'Exit Tariff_1a'!D$12:D$292)=0,1,'Exit Tariff_1a'!D27)</f>
        <v>5694.7827353511821</v>
      </c>
      <c r="E27" s="51">
        <f>IF(SUMIF('Exit Tariff_1a'!$B$12:$B$292,$B27,'Exit Tariff_1a'!E$12:E$292)=0,1,'Exit Tariff_1a'!E27)</f>
        <v>5718.9591664412292</v>
      </c>
    </row>
    <row r="28" spans="1:5" ht="15" customHeight="1" x14ac:dyDescent="0.25">
      <c r="A28" s="41" t="str">
        <f>'Exit Capacity'!A28</f>
        <v>15.09AD</v>
      </c>
      <c r="B28" s="4" t="str">
        <f>'Exit Capacity'!B28</f>
        <v>Salida Nacional / National exit</v>
      </c>
      <c r="C28" s="46">
        <f>IF(SUMIF('Exit Tariff_1a'!$B$12:$B$292,$B28,'Exit Tariff_1a'!C$12:C$292)=0,1,'Exit Tariff_1a'!C28)</f>
        <v>49479.608957389828</v>
      </c>
      <c r="D28" s="46">
        <f>IF(SUMIF('Exit Tariff_1a'!$B$12:$B$292,$B28,'Exit Tariff_1a'!D$12:D$292)=0,1,'Exit Tariff_1a'!D28)</f>
        <v>48233.769218835783</v>
      </c>
      <c r="E28" s="51">
        <f>IF(SUMIF('Exit Tariff_1a'!$B$12:$B$292,$B28,'Exit Tariff_1a'!E$12:E$292)=0,1,'Exit Tariff_1a'!E28)</f>
        <v>46290.459611043007</v>
      </c>
    </row>
    <row r="29" spans="1:5" ht="15" customHeight="1" x14ac:dyDescent="0.25">
      <c r="A29" s="41" t="str">
        <f>'Exit Capacity'!A29</f>
        <v>15.09X</v>
      </c>
      <c r="B29" s="4" t="str">
        <f>'Exit Capacity'!B29</f>
        <v>Salida Nacional / National exit</v>
      </c>
      <c r="C29" s="46">
        <f>IF(SUMIF('Exit Tariff_1a'!$B$12:$B$292,$B29,'Exit Tariff_1a'!C$12:C$292)=0,1,'Exit Tariff_1a'!C29)</f>
        <v>2174.544906714083</v>
      </c>
      <c r="D29" s="46">
        <f>IF(SUMIF('Exit Tariff_1a'!$B$12:$B$292,$B29,'Exit Tariff_1a'!D$12:D$292)=0,1,'Exit Tariff_1a'!D29)</f>
        <v>2227.3362943555244</v>
      </c>
      <c r="E29" s="51">
        <f>IF(SUMIF('Exit Tariff_1a'!$B$12:$B$292,$B29,'Exit Tariff_1a'!E$12:E$292)=0,1,'Exit Tariff_1a'!E29)</f>
        <v>2236.792149817853</v>
      </c>
    </row>
    <row r="30" spans="1:5" ht="15" customHeight="1" x14ac:dyDescent="0.25">
      <c r="A30" s="41" t="str">
        <f>'Exit Capacity'!A30</f>
        <v>15.09X.3</v>
      </c>
      <c r="B30" s="4" t="str">
        <f>'Exit Capacity'!B30</f>
        <v>Salida Nacional / National exit</v>
      </c>
      <c r="C30" s="46">
        <f>IF(SUMIF('Exit Tariff_1a'!$B$12:$B$292,$B30,'Exit Tariff_1a'!C$12:C$292)=0,1,'Exit Tariff_1a'!C30)</f>
        <v>5223.1353693443543</v>
      </c>
      <c r="D30" s="46">
        <f>IF(SUMIF('Exit Tariff_1a'!$B$12:$B$292,$B30,'Exit Tariff_1a'!D$12:D$292)=0,1,'Exit Tariff_1a'!D30)</f>
        <v>5288.1024090143746</v>
      </c>
      <c r="E30" s="51">
        <f>IF(SUMIF('Exit Tariff_1a'!$B$12:$B$292,$B30,'Exit Tariff_1a'!E$12:E$292)=0,1,'Exit Tariff_1a'!E30)</f>
        <v>5293.4499733808916</v>
      </c>
    </row>
    <row r="31" spans="1:5" ht="15" customHeight="1" x14ac:dyDescent="0.25">
      <c r="A31" s="41" t="str">
        <f>'Exit Capacity'!A31</f>
        <v>15.10</v>
      </c>
      <c r="B31" s="4" t="str">
        <f>'Exit Capacity'!B31</f>
        <v>Salida Nacional / National exit</v>
      </c>
      <c r="C31" s="46">
        <f>IF(SUMIF('Exit Tariff_1a'!$B$12:$B$292,$B31,'Exit Tariff_1a'!C$12:C$292)=0,1,'Exit Tariff_1a'!C31)</f>
        <v>716.29518303564157</v>
      </c>
      <c r="D31" s="46">
        <f>IF(SUMIF('Exit Tariff_1a'!$B$12:$B$292,$B31,'Exit Tariff_1a'!D$12:D$292)=0,1,'Exit Tariff_1a'!D31)</f>
        <v>731.97562343360266</v>
      </c>
      <c r="E31" s="51">
        <f>IF(SUMIF('Exit Tariff_1a'!$B$12:$B$292,$B31,'Exit Tariff_1a'!E$12:E$292)=0,1,'Exit Tariff_1a'!E31)</f>
        <v>734.7038526991073</v>
      </c>
    </row>
    <row r="32" spans="1:5" ht="15" customHeight="1" x14ac:dyDescent="0.25">
      <c r="A32" s="41" t="str">
        <f>'Exit Capacity'!A32</f>
        <v>15.11</v>
      </c>
      <c r="B32" s="4" t="str">
        <f>'Exit Capacity'!B32</f>
        <v>Salida Nacional / National exit</v>
      </c>
      <c r="C32" s="46">
        <f>IF(SUMIF('Exit Tariff_1a'!$B$12:$B$292,$B32,'Exit Tariff_1a'!C$12:C$292)=0,1,'Exit Tariff_1a'!C32)</f>
        <v>4266.4779702804608</v>
      </c>
      <c r="D32" s="46">
        <f>IF(SUMIF('Exit Tariff_1a'!$B$12:$B$292,$B32,'Exit Tariff_1a'!D$12:D$292)=0,1,'Exit Tariff_1a'!D32)</f>
        <v>4375.2237587384734</v>
      </c>
      <c r="E32" s="51">
        <f>IF(SUMIF('Exit Tariff_1a'!$B$12:$B$292,$B32,'Exit Tariff_1a'!E$12:E$292)=0,1,'Exit Tariff_1a'!E32)</f>
        <v>4383.1763643649811</v>
      </c>
    </row>
    <row r="33" spans="1:5" ht="15" customHeight="1" x14ac:dyDescent="0.25">
      <c r="A33" s="41" t="str">
        <f>'Exit Capacity'!A33</f>
        <v>15.12</v>
      </c>
      <c r="B33" s="4" t="str">
        <f>'Exit Capacity'!B33</f>
        <v>Salida Nacional / National exit</v>
      </c>
      <c r="C33" s="46">
        <f>IF(SUMIF('Exit Tariff_1a'!$B$12:$B$292,$B33,'Exit Tariff_1a'!C$12:C$292)=0,1,'Exit Tariff_1a'!C33)</f>
        <v>3111.187827680249</v>
      </c>
      <c r="D33" s="46">
        <f>IF(SUMIF('Exit Tariff_1a'!$B$12:$B$292,$B33,'Exit Tariff_1a'!D$12:D$292)=0,1,'Exit Tariff_1a'!D33)</f>
        <v>3141.1134307322363</v>
      </c>
      <c r="E33" s="51">
        <f>IF(SUMIF('Exit Tariff_1a'!$B$12:$B$292,$B33,'Exit Tariff_1a'!E$12:E$292)=0,1,'Exit Tariff_1a'!E33)</f>
        <v>3143.7490817514345</v>
      </c>
    </row>
    <row r="34" spans="1:5" ht="15" customHeight="1" x14ac:dyDescent="0.25">
      <c r="A34" s="41" t="str">
        <f>'Exit Capacity'!A34</f>
        <v>15.13E.C.</v>
      </c>
      <c r="B34" s="4" t="str">
        <f>'Exit Capacity'!B34</f>
        <v>Salida Nacional / National exit</v>
      </c>
      <c r="C34" s="46">
        <f>IF(SUMIF('Exit Tariff_1a'!$B$12:$B$292,$B34,'Exit Tariff_1a'!C$12:C$292)=0,1,'Exit Tariff_1a'!C34)</f>
        <v>0.26375317724726011</v>
      </c>
      <c r="D34" s="46">
        <f>IF(SUMIF('Exit Tariff_1a'!$B$12:$B$292,$B34,'Exit Tariff_1a'!D$12:D$292)=0,1,'Exit Tariff_1a'!D34)</f>
        <v>0.2662901416875868</v>
      </c>
      <c r="E34" s="51">
        <f>IF(SUMIF('Exit Tariff_1a'!$B$12:$B$292,$B34,'Exit Tariff_1a'!E$12:E$292)=0,1,'Exit Tariff_1a'!E34)</f>
        <v>0.26651358089117444</v>
      </c>
    </row>
    <row r="35" spans="1:5" ht="15" customHeight="1" x14ac:dyDescent="0.25">
      <c r="A35" s="41" t="str">
        <f>'Exit Capacity'!A35</f>
        <v>15.14</v>
      </c>
      <c r="B35" s="4" t="str">
        <f>'Exit Capacity'!B35</f>
        <v>Salida Nacional / National exit</v>
      </c>
      <c r="C35" s="46">
        <f>IF(SUMIF('Exit Tariff_1a'!$B$12:$B$292,$B35,'Exit Tariff_1a'!C$12:C$292)=0,1,'Exit Tariff_1a'!C35)</f>
        <v>15981.294095027566</v>
      </c>
      <c r="D35" s="46">
        <f>IF(SUMIF('Exit Tariff_1a'!$B$12:$B$292,$B35,'Exit Tariff_1a'!D$12:D$292)=0,1,'Exit Tariff_1a'!D35)</f>
        <v>16135.013474838028</v>
      </c>
      <c r="E35" s="51">
        <f>IF(SUMIF('Exit Tariff_1a'!$B$12:$B$292,$B35,'Exit Tariff_1a'!E$12:E$292)=0,1,'Exit Tariff_1a'!E35)</f>
        <v>16148.55207051358</v>
      </c>
    </row>
    <row r="36" spans="1:5" ht="15" customHeight="1" x14ac:dyDescent="0.25">
      <c r="A36" s="41" t="str">
        <f>'Exit Capacity'!A36</f>
        <v>15.15</v>
      </c>
      <c r="B36" s="4" t="str">
        <f>'Exit Capacity'!B36</f>
        <v>Salida Nacional / National exit</v>
      </c>
      <c r="C36" s="46">
        <f>IF(SUMIF('Exit Tariff_1a'!$B$12:$B$292,$B36,'Exit Tariff_1a'!C$12:C$292)=0,1,'Exit Tariff_1a'!C36)</f>
        <v>2239.456371800467</v>
      </c>
      <c r="D36" s="46">
        <f>IF(SUMIF('Exit Tariff_1a'!$B$12:$B$292,$B36,'Exit Tariff_1a'!D$12:D$292)=0,1,'Exit Tariff_1a'!D36)</f>
        <v>2261.5942589221268</v>
      </c>
      <c r="E36" s="51">
        <f>IF(SUMIF('Exit Tariff_1a'!$B$12:$B$292,$B36,'Exit Tariff_1a'!E$12:E$292)=0,1,'Exit Tariff_1a'!E36)</f>
        <v>2263.6356057019375</v>
      </c>
    </row>
    <row r="37" spans="1:5" ht="15" customHeight="1" x14ac:dyDescent="0.25">
      <c r="A37" s="41" t="str">
        <f>'Exit Capacity'!A37</f>
        <v>15.16</v>
      </c>
      <c r="B37" s="4" t="str">
        <f>'Exit Capacity'!B37</f>
        <v>Salida Nacional / National exit</v>
      </c>
      <c r="C37" s="46">
        <f>IF(SUMIF('Exit Tariff_1a'!$B$12:$B$292,$B37,'Exit Tariff_1a'!C$12:C$292)=0,1,'Exit Tariff_1a'!C37)</f>
        <v>2325.0648507406986</v>
      </c>
      <c r="D37" s="46">
        <f>IF(SUMIF('Exit Tariff_1a'!$B$12:$B$292,$B37,'Exit Tariff_1a'!D$12:D$292)=0,1,'Exit Tariff_1a'!D37)</f>
        <v>2330.6585108456525</v>
      </c>
      <c r="E37" s="51">
        <f>IF(SUMIF('Exit Tariff_1a'!$B$12:$B$292,$B37,'Exit Tariff_1a'!E$12:E$292)=0,1,'Exit Tariff_1a'!E37)</f>
        <v>2326.5232085267517</v>
      </c>
    </row>
    <row r="38" spans="1:5" ht="15" customHeight="1" x14ac:dyDescent="0.25">
      <c r="A38" s="41" t="str">
        <f>'Exit Capacity'!A38</f>
        <v>15.17</v>
      </c>
      <c r="B38" s="4" t="str">
        <f>'Exit Capacity'!B38</f>
        <v>Salida Nacional / National exit</v>
      </c>
      <c r="C38" s="46">
        <f>IF(SUMIF('Exit Tariff_1a'!$B$12:$B$292,$B38,'Exit Tariff_1a'!C$12:C$292)=0,1,'Exit Tariff_1a'!C38)</f>
        <v>2303.2673627697568</v>
      </c>
      <c r="D38" s="46">
        <f>IF(SUMIF('Exit Tariff_1a'!$B$12:$B$292,$B38,'Exit Tariff_1a'!D$12:D$292)=0,1,'Exit Tariff_1a'!D38)</f>
        <v>2357.9427148747218</v>
      </c>
      <c r="E38" s="51">
        <f>IF(SUMIF('Exit Tariff_1a'!$B$12:$B$292,$B38,'Exit Tariff_1a'!E$12:E$292)=0,1,'Exit Tariff_1a'!E38)</f>
        <v>2361.7076972370355</v>
      </c>
    </row>
    <row r="39" spans="1:5" ht="15" customHeight="1" x14ac:dyDescent="0.25">
      <c r="A39" s="41" t="str">
        <f>'Exit Capacity'!A39</f>
        <v>15.19</v>
      </c>
      <c r="B39" s="4" t="str">
        <f>'Exit Capacity'!B39</f>
        <v>Salida Nacional / National exit</v>
      </c>
      <c r="C39" s="46">
        <f>IF(SUMIF('Exit Tariff_1a'!$B$12:$B$292,$B39,'Exit Tariff_1a'!C$12:C$292)=0,1,'Exit Tariff_1a'!C39)</f>
        <v>1564.0183201979482</v>
      </c>
      <c r="D39" s="46">
        <f>IF(SUMIF('Exit Tariff_1a'!$B$12:$B$292,$B39,'Exit Tariff_1a'!D$12:D$292)=0,1,'Exit Tariff_1a'!D39)</f>
        <v>1593.1298815274658</v>
      </c>
      <c r="E39" s="51">
        <f>IF(SUMIF('Exit Tariff_1a'!$B$12:$B$292,$B39,'Exit Tariff_1a'!E$12:E$292)=0,1,'Exit Tariff_1a'!E39)</f>
        <v>1597.8512197491918</v>
      </c>
    </row>
    <row r="40" spans="1:5" ht="15" customHeight="1" x14ac:dyDescent="0.25">
      <c r="A40" s="41" t="str">
        <f>'Exit Capacity'!A40</f>
        <v>15.20.04</v>
      </c>
      <c r="B40" s="4" t="str">
        <f>'Exit Capacity'!B40</f>
        <v>Salida Nacional / National exit</v>
      </c>
      <c r="C40" s="46">
        <f>IF(SUMIF('Exit Tariff_1a'!$B$12:$B$292,$B40,'Exit Tariff_1a'!C$12:C$292)=0,1,'Exit Tariff_1a'!C40)</f>
        <v>148.95502004628611</v>
      </c>
      <c r="D40" s="46">
        <f>IF(SUMIF('Exit Tariff_1a'!$B$12:$B$292,$B40,'Exit Tariff_1a'!D$12:D$292)=0,1,'Exit Tariff_1a'!D40)</f>
        <v>150.50975284793267</v>
      </c>
      <c r="E40" s="51">
        <f>IF(SUMIF('Exit Tariff_1a'!$B$12:$B$292,$B40,'Exit Tariff_1a'!E$12:E$292)=0,1,'Exit Tariff_1a'!E40)</f>
        <v>150.66538971345329</v>
      </c>
    </row>
    <row r="41" spans="1:5" ht="15" customHeight="1" x14ac:dyDescent="0.25">
      <c r="A41" s="41" t="str">
        <f>'Exit Capacity'!A41</f>
        <v>15.20.05</v>
      </c>
      <c r="B41" s="4" t="str">
        <f>'Exit Capacity'!B41</f>
        <v>Salida Nacional / National exit</v>
      </c>
      <c r="C41" s="46">
        <f>IF(SUMIF('Exit Tariff_1a'!$B$12:$B$292,$B41,'Exit Tariff_1a'!C$12:C$292)=0,1,'Exit Tariff_1a'!C41)</f>
        <v>105.76112472018207</v>
      </c>
      <c r="D41" s="46">
        <f>IF(SUMIF('Exit Tariff_1a'!$B$12:$B$292,$B41,'Exit Tariff_1a'!D$12:D$292)=0,1,'Exit Tariff_1a'!D41)</f>
        <v>105.94531427700559</v>
      </c>
      <c r="E41" s="51">
        <f>IF(SUMIF('Exit Tariff_1a'!$B$12:$B$292,$B41,'Exit Tariff_1a'!E$12:E$292)=0,1,'Exit Tariff_1a'!E41)</f>
        <v>105.8336726700422</v>
      </c>
    </row>
    <row r="42" spans="1:5" ht="15" customHeight="1" x14ac:dyDescent="0.25">
      <c r="A42" s="41" t="str">
        <f>'Exit Capacity'!A42</f>
        <v>15.20.06</v>
      </c>
      <c r="B42" s="4" t="str">
        <f>'Exit Capacity'!B42</f>
        <v>Salida Nacional / National exit</v>
      </c>
      <c r="C42" s="46">
        <f>IF(SUMIF('Exit Tariff_1a'!$B$12:$B$292,$B42,'Exit Tariff_1a'!C$12:C$292)=0,1,'Exit Tariff_1a'!C42)</f>
        <v>1878.0960836744214</v>
      </c>
      <c r="D42" s="46">
        <f>IF(SUMIF('Exit Tariff_1a'!$B$12:$B$292,$B42,'Exit Tariff_1a'!D$12:D$292)=0,1,'Exit Tariff_1a'!D42)</f>
        <v>1896.6528130927022</v>
      </c>
      <c r="E42" s="51">
        <f>IF(SUMIF('Exit Tariff_1a'!$B$12:$B$292,$B42,'Exit Tariff_1a'!E$12:E$292)=0,1,'Exit Tariff_1a'!E42)</f>
        <v>1897.5839353336137</v>
      </c>
    </row>
    <row r="43" spans="1:5" ht="15" customHeight="1" x14ac:dyDescent="0.25">
      <c r="A43" s="41" t="str">
        <f>'Exit Capacity'!A43</f>
        <v>15.20A.1</v>
      </c>
      <c r="B43" s="4" t="str">
        <f>'Exit Capacity'!B43</f>
        <v>Salida Nacional / National exit</v>
      </c>
      <c r="C43" s="46">
        <f>IF(SUMIF('Exit Tariff_1a'!$B$12:$B$292,$B43,'Exit Tariff_1a'!C$12:C$292)=0,1,'Exit Tariff_1a'!C43)</f>
        <v>4389.325571192041</v>
      </c>
      <c r="D43" s="46">
        <f>IF(SUMIF('Exit Tariff_1a'!$B$12:$B$292,$B43,'Exit Tariff_1a'!D$12:D$292)=0,1,'Exit Tariff_1a'!D43)</f>
        <v>4477.7191322749995</v>
      </c>
      <c r="E43" s="51">
        <f>IF(SUMIF('Exit Tariff_1a'!$B$12:$B$292,$B43,'Exit Tariff_1a'!E$12:E$292)=0,1,'Exit Tariff_1a'!E43)</f>
        <v>4492.4825936975221</v>
      </c>
    </row>
    <row r="44" spans="1:5" ht="15" customHeight="1" x14ac:dyDescent="0.25">
      <c r="A44" s="41" t="str">
        <f>'Exit Capacity'!A44</f>
        <v>15.21</v>
      </c>
      <c r="B44" s="4" t="str">
        <f>'Exit Capacity'!B44</f>
        <v>Salida Nacional / National exit</v>
      </c>
      <c r="C44" s="46">
        <f>IF(SUMIF('Exit Tariff_1a'!$B$12:$B$292,$B44,'Exit Tariff_1a'!C$12:C$292)=0,1,'Exit Tariff_1a'!C44)</f>
        <v>2080.3903088744109</v>
      </c>
      <c r="D44" s="46">
        <f>IF(SUMIF('Exit Tariff_1a'!$B$12:$B$292,$B44,'Exit Tariff_1a'!D$12:D$292)=0,1,'Exit Tariff_1a'!D44)</f>
        <v>2122.9934229373102</v>
      </c>
      <c r="E44" s="51">
        <f>IF(SUMIF('Exit Tariff_1a'!$B$12:$B$292,$B44,'Exit Tariff_1a'!E$12:E$292)=0,1,'Exit Tariff_1a'!E44)</f>
        <v>2130.2103333726172</v>
      </c>
    </row>
    <row r="45" spans="1:5" ht="15" customHeight="1" x14ac:dyDescent="0.25">
      <c r="A45" s="41" t="str">
        <f>'Exit Capacity'!A45</f>
        <v>15.22</v>
      </c>
      <c r="B45" s="4" t="str">
        <f>'Exit Capacity'!B45</f>
        <v>Salida Nacional / National exit</v>
      </c>
      <c r="C45" s="46">
        <f>IF(SUMIF('Exit Tariff_1a'!$B$12:$B$292,$B45,'Exit Tariff_1a'!C$12:C$292)=0,1,'Exit Tariff_1a'!C45)</f>
        <v>698.34577837510949</v>
      </c>
      <c r="D45" s="46">
        <f>IF(SUMIF('Exit Tariff_1a'!$B$12:$B$292,$B45,'Exit Tariff_1a'!D$12:D$292)=0,1,'Exit Tariff_1a'!D45)</f>
        <v>703.02673252091404</v>
      </c>
      <c r="E45" s="51">
        <f>IF(SUMIF('Exit Tariff_1a'!$B$12:$B$292,$B45,'Exit Tariff_1a'!E$12:E$292)=0,1,'Exit Tariff_1a'!E45)</f>
        <v>703.1267305849957</v>
      </c>
    </row>
    <row r="46" spans="1:5" ht="15" customHeight="1" x14ac:dyDescent="0.25">
      <c r="A46" s="41" t="str">
        <f>'Exit Capacity'!A46</f>
        <v>15.23</v>
      </c>
      <c r="B46" s="4" t="str">
        <f>'Exit Capacity'!B46</f>
        <v>Salida Nacional / National exit</v>
      </c>
      <c r="C46" s="46">
        <f>IF(SUMIF('Exit Tariff_1a'!$B$12:$B$292,$B46,'Exit Tariff_1a'!C$12:C$292)=0,1,'Exit Tariff_1a'!C46)</f>
        <v>219.46249788266158</v>
      </c>
      <c r="D46" s="46">
        <f>IF(SUMIF('Exit Tariff_1a'!$B$12:$B$292,$B46,'Exit Tariff_1a'!D$12:D$292)=0,1,'Exit Tariff_1a'!D46)</f>
        <v>223.76632775624074</v>
      </c>
      <c r="E46" s="51">
        <f>IF(SUMIF('Exit Tariff_1a'!$B$12:$B$292,$B46,'Exit Tariff_1a'!E$12:E$292)=0,1,'Exit Tariff_1a'!E46)</f>
        <v>224.48167478126084</v>
      </c>
    </row>
    <row r="47" spans="1:5" ht="15" customHeight="1" x14ac:dyDescent="0.25">
      <c r="A47" s="41" t="str">
        <f>'Exit Capacity'!A47</f>
        <v>15.24</v>
      </c>
      <c r="B47" s="4" t="str">
        <f>'Exit Capacity'!B47</f>
        <v>Salida Nacional / National exit</v>
      </c>
      <c r="C47" s="46">
        <f>IF(SUMIF('Exit Tariff_1a'!$B$12:$B$292,$B47,'Exit Tariff_1a'!C$12:C$292)=0,1,'Exit Tariff_1a'!C47)</f>
        <v>4668.7011676890961</v>
      </c>
      <c r="D47" s="46">
        <f>IF(SUMIF('Exit Tariff_1a'!$B$12:$B$292,$B47,'Exit Tariff_1a'!D$12:D$292)=0,1,'Exit Tariff_1a'!D47)</f>
        <v>4718.0510105896174</v>
      </c>
      <c r="E47" s="51">
        <f>IF(SUMIF('Exit Tariff_1a'!$B$12:$B$292,$B47,'Exit Tariff_1a'!E$12:E$292)=0,1,'Exit Tariff_1a'!E47)</f>
        <v>4723.0242435563896</v>
      </c>
    </row>
    <row r="48" spans="1:5" ht="15" customHeight="1" x14ac:dyDescent="0.25">
      <c r="A48" s="41" t="str">
        <f>'Exit Capacity'!A48</f>
        <v>15.26</v>
      </c>
      <c r="B48" s="4" t="str">
        <f>'Exit Capacity'!B48</f>
        <v>Salida Nacional / National exit</v>
      </c>
      <c r="C48" s="46">
        <f>IF(SUMIF('Exit Tariff_1a'!$B$12:$B$292,$B48,'Exit Tariff_1a'!C$12:C$292)=0,1,'Exit Tariff_1a'!C48)</f>
        <v>900.25680053240603</v>
      </c>
      <c r="D48" s="46">
        <f>IF(SUMIF('Exit Tariff_1a'!$B$12:$B$292,$B48,'Exit Tariff_1a'!D$12:D$292)=0,1,'Exit Tariff_1a'!D48)</f>
        <v>909.66606861113814</v>
      </c>
      <c r="E48" s="51">
        <f>IF(SUMIF('Exit Tariff_1a'!$B$12:$B$292,$B48,'Exit Tariff_1a'!E$12:E$292)=0,1,'Exit Tariff_1a'!E48)</f>
        <v>910.59919224604323</v>
      </c>
    </row>
    <row r="49" spans="1:5" ht="15" customHeight="1" x14ac:dyDescent="0.25">
      <c r="A49" s="41" t="str">
        <f>'Exit Capacity'!A49</f>
        <v>15.26AE.C.</v>
      </c>
      <c r="B49" s="4" t="str">
        <f>'Exit Capacity'!B49</f>
        <v>Salida Nacional / National exit</v>
      </c>
      <c r="C49" s="46">
        <f>IF(SUMIF('Exit Tariff_1a'!$B$12:$B$292,$B49,'Exit Tariff_1a'!C$12:C$292)=0,1,'Exit Tariff_1a'!C49)</f>
        <v>7.4417033638139285E-2</v>
      </c>
      <c r="D49" s="46">
        <f>IF(SUMIF('Exit Tariff_1a'!$B$12:$B$292,$B49,'Exit Tariff_1a'!D$12:D$292)=0,1,'Exit Tariff_1a'!D49)</f>
        <v>7.5194822618695922E-2</v>
      </c>
      <c r="E49" s="51">
        <f>IF(SUMIF('Exit Tariff_1a'!$B$12:$B$292,$B49,'Exit Tariff_1a'!E$12:E$292)=0,1,'Exit Tariff_1a'!E49)</f>
        <v>7.5271956490815764E-2</v>
      </c>
    </row>
    <row r="50" spans="1:5" ht="15" customHeight="1" x14ac:dyDescent="0.25">
      <c r="A50" s="41" t="str">
        <f>'Exit Capacity'!A50</f>
        <v>15.28-16</v>
      </c>
      <c r="B50" s="4" t="str">
        <f>'Exit Capacity'!B50</f>
        <v>Salida Nacional / National exit</v>
      </c>
      <c r="C50" s="46">
        <f>IF(SUMIF('Exit Tariff_1a'!$B$12:$B$292,$B50,'Exit Tariff_1a'!C$12:C$292)=0,1,'Exit Tariff_1a'!C50)</f>
        <v>1001.680571467759</v>
      </c>
      <c r="D50" s="46">
        <f>IF(SUMIF('Exit Tariff_1a'!$B$12:$B$292,$B50,'Exit Tariff_1a'!D$12:D$292)=0,1,'Exit Tariff_1a'!D50)</f>
        <v>1014.2625774771543</v>
      </c>
      <c r="E50" s="51">
        <f>IF(SUMIF('Exit Tariff_1a'!$B$12:$B$292,$B50,'Exit Tariff_1a'!E$12:E$292)=0,1,'Exit Tariff_1a'!E50)</f>
        <v>1015.8226814189154</v>
      </c>
    </row>
    <row r="51" spans="1:5" ht="15" customHeight="1" x14ac:dyDescent="0.25">
      <c r="A51" s="41" t="str">
        <f>'Exit Capacity'!A51</f>
        <v>15.30</v>
      </c>
      <c r="B51" s="4" t="str">
        <f>'Exit Capacity'!B51</f>
        <v>Salida Nacional / National exit</v>
      </c>
      <c r="C51" s="46">
        <f>IF(SUMIF('Exit Tariff_1a'!$B$12:$B$292,$B51,'Exit Tariff_1a'!C$12:C$292)=0,1,'Exit Tariff_1a'!C51)</f>
        <v>315.32407772826866</v>
      </c>
      <c r="D51" s="46">
        <f>IF(SUMIF('Exit Tariff_1a'!$B$12:$B$292,$B51,'Exit Tariff_1a'!D$12:D$292)=0,1,'Exit Tariff_1a'!D51)</f>
        <v>319.98367770201776</v>
      </c>
      <c r="E51" s="51">
        <f>IF(SUMIF('Exit Tariff_1a'!$B$12:$B$292,$B51,'Exit Tariff_1a'!E$12:E$292)=0,1,'Exit Tariff_1a'!E51)</f>
        <v>320.64351350473203</v>
      </c>
    </row>
    <row r="52" spans="1:5" ht="15" customHeight="1" x14ac:dyDescent="0.25">
      <c r="A52" s="41" t="str">
        <f>'Exit Capacity'!A52</f>
        <v>15.31</v>
      </c>
      <c r="B52" s="4" t="str">
        <f>'Exit Capacity'!B52</f>
        <v>Salida Nacional / National exit</v>
      </c>
      <c r="C52" s="46">
        <f>IF(SUMIF('Exit Tariff_1a'!$B$12:$B$292,$B52,'Exit Tariff_1a'!C$12:C$292)=0,1,'Exit Tariff_1a'!C52)</f>
        <v>18998.869453598887</v>
      </c>
      <c r="D52" s="46">
        <f>IF(SUMIF('Exit Tariff_1a'!$B$12:$B$292,$B52,'Exit Tariff_1a'!D$12:D$292)=0,1,'Exit Tariff_1a'!D52)</f>
        <v>19070.240726655702</v>
      </c>
      <c r="E52" s="51">
        <f>IF(SUMIF('Exit Tariff_1a'!$B$12:$B$292,$B52,'Exit Tariff_1a'!E$12:E$292)=0,1,'Exit Tariff_1a'!E52)</f>
        <v>19040.477634264469</v>
      </c>
    </row>
    <row r="53" spans="1:5" ht="15" customHeight="1" x14ac:dyDescent="0.25">
      <c r="A53" s="41" t="str">
        <f>'Exit Capacity'!A53</f>
        <v>15.31.1A</v>
      </c>
      <c r="B53" s="4" t="str">
        <f>'Exit Capacity'!B53</f>
        <v>Salida Nacional / National exit</v>
      </c>
      <c r="C53" s="46">
        <f>IF(SUMIF('Exit Tariff_1a'!$B$12:$B$292,$B53,'Exit Tariff_1a'!C$12:C$292)=0,1,'Exit Tariff_1a'!C53)</f>
        <v>8903.0789947725953</v>
      </c>
      <c r="D53" s="46">
        <f>IF(SUMIF('Exit Tariff_1a'!$B$12:$B$292,$B53,'Exit Tariff_1a'!D$12:D$292)=0,1,'Exit Tariff_1a'!D53)</f>
        <v>8924.498095305833</v>
      </c>
      <c r="E53" s="51">
        <f>IF(SUMIF('Exit Tariff_1a'!$B$12:$B$292,$B53,'Exit Tariff_1a'!E$12:E$292)=0,1,'Exit Tariff_1a'!E53)</f>
        <v>8908.6633011921494</v>
      </c>
    </row>
    <row r="54" spans="1:5" ht="15" customHeight="1" x14ac:dyDescent="0.25">
      <c r="A54" s="41" t="str">
        <f>'Exit Capacity'!A54</f>
        <v>15.31.3</v>
      </c>
      <c r="B54" s="4" t="str">
        <f>'Exit Capacity'!B54</f>
        <v>Salida Nacional / National exit</v>
      </c>
      <c r="C54" s="46">
        <f>IF(SUMIF('Exit Tariff_1a'!$B$12:$B$292,$B54,'Exit Tariff_1a'!C$12:C$292)=0,1,'Exit Tariff_1a'!C54)</f>
        <v>7772.1798660583527</v>
      </c>
      <c r="D54" s="46">
        <f>IF(SUMIF('Exit Tariff_1a'!$B$12:$B$292,$B54,'Exit Tariff_1a'!D$12:D$292)=0,1,'Exit Tariff_1a'!D54)</f>
        <v>7930.386456450211</v>
      </c>
      <c r="E54" s="51">
        <f>IF(SUMIF('Exit Tariff_1a'!$B$12:$B$292,$B54,'Exit Tariff_1a'!E$12:E$292)=0,1,'Exit Tariff_1a'!E54)</f>
        <v>7957.1176217251359</v>
      </c>
    </row>
    <row r="55" spans="1:5" ht="15" customHeight="1" x14ac:dyDescent="0.25">
      <c r="A55" s="41" t="str">
        <f>'Exit Capacity'!A55</f>
        <v>15.31A.2</v>
      </c>
      <c r="B55" s="4" t="str">
        <f>'Exit Capacity'!B55</f>
        <v>Salida Nacional / National exit</v>
      </c>
      <c r="C55" s="46">
        <f>IF(SUMIF('Exit Tariff_1a'!$B$12:$B$292,$B55,'Exit Tariff_1a'!C$12:C$292)=0,1,'Exit Tariff_1a'!C55)</f>
        <v>8.4177487109086648</v>
      </c>
      <c r="D55" s="46">
        <f>IF(SUMIF('Exit Tariff_1a'!$B$12:$B$292,$B55,'Exit Tariff_1a'!D$12:D$292)=0,1,'Exit Tariff_1a'!D55)</f>
        <v>8.4136757152347883</v>
      </c>
      <c r="E55" s="51">
        <f>IF(SUMIF('Exit Tariff_1a'!$B$12:$B$292,$B55,'Exit Tariff_1a'!E$12:E$292)=0,1,'Exit Tariff_1a'!E55)</f>
        <v>8.4002753940503361</v>
      </c>
    </row>
    <row r="56" spans="1:5" ht="15" customHeight="1" x14ac:dyDescent="0.25">
      <c r="A56" s="41" t="str">
        <f>'Exit Capacity'!A56</f>
        <v>15.31A.4</v>
      </c>
      <c r="B56" s="4" t="str">
        <f>'Exit Capacity'!B56</f>
        <v>Salida Nacional / National exit</v>
      </c>
      <c r="C56" s="46">
        <f>IF(SUMIF('Exit Tariff_1a'!$B$12:$B$292,$B56,'Exit Tariff_1a'!C$12:C$292)=0,1,'Exit Tariff_1a'!C56)</f>
        <v>1024.7422412629589</v>
      </c>
      <c r="D56" s="46">
        <f>IF(SUMIF('Exit Tariff_1a'!$B$12:$B$292,$B56,'Exit Tariff_1a'!D$12:D$292)=0,1,'Exit Tariff_1a'!D56)</f>
        <v>1044.7025898066508</v>
      </c>
      <c r="E56" s="51">
        <f>IF(SUMIF('Exit Tariff_1a'!$B$12:$B$292,$B56,'Exit Tariff_1a'!E$12:E$292)=0,1,'Exit Tariff_1a'!E56)</f>
        <v>1048.0100311495944</v>
      </c>
    </row>
    <row r="57" spans="1:5" ht="15" customHeight="1" x14ac:dyDescent="0.25">
      <c r="A57" s="41" t="str">
        <f>'Exit Capacity'!A57</f>
        <v>15.34</v>
      </c>
      <c r="B57" s="4" t="str">
        <f>'Exit Capacity'!B57</f>
        <v>Salida Nacional / National exit</v>
      </c>
      <c r="C57" s="46">
        <f>IF(SUMIF('Exit Tariff_1a'!$B$12:$B$292,$B57,'Exit Tariff_1a'!C$12:C$292)=0,1,'Exit Tariff_1a'!C57)</f>
        <v>51430.990169807599</v>
      </c>
      <c r="D57" s="46">
        <f>IF(SUMIF('Exit Tariff_1a'!$B$12:$B$292,$B57,'Exit Tariff_1a'!D$12:D$292)=0,1,'Exit Tariff_1a'!D57)</f>
        <v>43812.437751284044</v>
      </c>
      <c r="E57" s="51">
        <f>IF(SUMIF('Exit Tariff_1a'!$B$12:$B$292,$B57,'Exit Tariff_1a'!E$12:E$292)=0,1,'Exit Tariff_1a'!E57)</f>
        <v>35924.165644483699</v>
      </c>
    </row>
    <row r="58" spans="1:5" ht="15" customHeight="1" x14ac:dyDescent="0.25">
      <c r="A58" s="41" t="str">
        <f>'Exit Capacity'!A58</f>
        <v>15E.C.</v>
      </c>
      <c r="B58" s="4" t="str">
        <f>'Exit Capacity'!B58</f>
        <v>Salida Nacional / National exit</v>
      </c>
      <c r="C58" s="46">
        <f>IF(SUMIF('Exit Tariff_1a'!$B$12:$B$292,$B58,'Exit Tariff_1a'!C$12:C$292)=0,1,'Exit Tariff_1a'!C58)</f>
        <v>0.23176030322294525</v>
      </c>
      <c r="D58" s="46">
        <f>IF(SUMIF('Exit Tariff_1a'!$B$12:$B$292,$B58,'Exit Tariff_1a'!D$12:D$292)=0,1,'Exit Tariff_1a'!D58)</f>
        <v>0.23164816412913028</v>
      </c>
      <c r="E58" s="51">
        <f>IF(SUMIF('Exit Tariff_1a'!$B$12:$B$292,$B58,'Exit Tariff_1a'!E$12:E$292)=0,1,'Exit Tariff_1a'!E58)</f>
        <v>0.23127922195615133</v>
      </c>
    </row>
    <row r="59" spans="1:5" ht="15" customHeight="1" x14ac:dyDescent="0.25">
      <c r="A59" s="41" t="str">
        <f>'Exit Capacity'!A59</f>
        <v>16A</v>
      </c>
      <c r="B59" s="4" t="str">
        <f>'Exit Capacity'!B59</f>
        <v>Salida Nacional / National exit</v>
      </c>
      <c r="C59" s="46">
        <f>IF(SUMIF('Exit Tariff_1a'!$B$12:$B$292,$B59,'Exit Tariff_1a'!C$12:C$292)=0,1,'Exit Tariff_1a'!C59)</f>
        <v>277.962066296572</v>
      </c>
      <c r="D59" s="46">
        <f>IF(SUMIF('Exit Tariff_1a'!$B$12:$B$292,$B59,'Exit Tariff_1a'!D$12:D$292)=0,1,'Exit Tariff_1a'!D59)</f>
        <v>277.82757210668717</v>
      </c>
      <c r="E59" s="51">
        <f>IF(SUMIF('Exit Tariff_1a'!$B$12:$B$292,$B59,'Exit Tariff_1a'!E$12:E$292)=0,1,'Exit Tariff_1a'!E59)</f>
        <v>277.38508075972635</v>
      </c>
    </row>
    <row r="60" spans="1:5" ht="15" customHeight="1" x14ac:dyDescent="0.25">
      <c r="A60" s="41" t="str">
        <f>'Exit Capacity'!A60</f>
        <v>19</v>
      </c>
      <c r="B60" s="4" t="str">
        <f>'Exit Capacity'!B60</f>
        <v>Salida Nacional / National exit</v>
      </c>
      <c r="C60" s="46">
        <f>IF(SUMIF('Exit Tariff_1a'!$B$12:$B$292,$B60,'Exit Tariff_1a'!C$12:C$292)=0,1,'Exit Tariff_1a'!C60)</f>
        <v>3453.300832186153</v>
      </c>
      <c r="D60" s="46">
        <f>IF(SUMIF('Exit Tariff_1a'!$B$12:$B$292,$B60,'Exit Tariff_1a'!D$12:D$292)=0,1,'Exit Tariff_1a'!D60)</f>
        <v>3488.8191580158946</v>
      </c>
      <c r="E60" s="51">
        <f>IF(SUMIF('Exit Tariff_1a'!$B$12:$B$292,$B60,'Exit Tariff_1a'!E$12:E$292)=0,1,'Exit Tariff_1a'!E60)</f>
        <v>3492.8628481883161</v>
      </c>
    </row>
    <row r="61" spans="1:5" ht="15" customHeight="1" x14ac:dyDescent="0.25">
      <c r="A61" s="41" t="str">
        <f>'Exit Capacity'!A61</f>
        <v>20</v>
      </c>
      <c r="B61" s="4" t="str">
        <f>'Exit Capacity'!B61</f>
        <v>Salida Nacional / National exit</v>
      </c>
      <c r="C61" s="46">
        <f>IF(SUMIF('Exit Tariff_1a'!$B$12:$B$292,$B61,'Exit Tariff_1a'!C$12:C$292)=0,1,'Exit Tariff_1a'!C61)</f>
        <v>24015.17485711737</v>
      </c>
      <c r="D61" s="46">
        <f>IF(SUMIF('Exit Tariff_1a'!$B$12:$B$292,$B61,'Exit Tariff_1a'!D$12:D$292)=0,1,'Exit Tariff_1a'!D61)</f>
        <v>20975.475836126159</v>
      </c>
      <c r="E61" s="51">
        <f>IF(SUMIF('Exit Tariff_1a'!$B$12:$B$292,$B61,'Exit Tariff_1a'!E$12:E$292)=0,1,'Exit Tariff_1a'!E61)</f>
        <v>17751.182284087765</v>
      </c>
    </row>
    <row r="62" spans="1:5" ht="15" customHeight="1" x14ac:dyDescent="0.25">
      <c r="A62" s="41" t="str">
        <f>'Exit Capacity'!A62</f>
        <v>20.00A</v>
      </c>
      <c r="B62" s="4" t="str">
        <f>'Exit Capacity'!B62</f>
        <v>Salida Nacional / National exit</v>
      </c>
      <c r="C62" s="46">
        <f>IF(SUMIF('Exit Tariff_1a'!$B$12:$B$292,$B62,'Exit Tariff_1a'!C$12:C$292)=0,1,'Exit Tariff_1a'!C62)</f>
        <v>12.151597864012809</v>
      </c>
      <c r="D62" s="46">
        <f>IF(SUMIF('Exit Tariff_1a'!$B$12:$B$292,$B62,'Exit Tariff_1a'!D$12:D$292)=0,1,'Exit Tariff_1a'!D62)</f>
        <v>10.274650968386194</v>
      </c>
      <c r="E62" s="51">
        <f>IF(SUMIF('Exit Tariff_1a'!$B$12:$B$292,$B62,'Exit Tariff_1a'!E$12:E$292)=0,1,'Exit Tariff_1a'!E62)</f>
        <v>8.3332540166111002</v>
      </c>
    </row>
    <row r="63" spans="1:5" ht="15" customHeight="1" x14ac:dyDescent="0.25">
      <c r="A63" s="41" t="str">
        <f>'Exit Capacity'!A63</f>
        <v>21</v>
      </c>
      <c r="B63" s="4" t="str">
        <f>'Exit Capacity'!B63</f>
        <v>Salida Nacional / National exit</v>
      </c>
      <c r="C63" s="46">
        <f>IF(SUMIF('Exit Tariff_1a'!$B$12:$B$292,$B63,'Exit Tariff_1a'!C$12:C$292)=0,1,'Exit Tariff_1a'!C63)</f>
        <v>1219.1663046112039</v>
      </c>
      <c r="D63" s="46">
        <f>IF(SUMIF('Exit Tariff_1a'!$B$12:$B$292,$B63,'Exit Tariff_1a'!D$12:D$292)=0,1,'Exit Tariff_1a'!D63)</f>
        <v>1223.9373930503741</v>
      </c>
      <c r="E63" s="51">
        <f>IF(SUMIF('Exit Tariff_1a'!$B$12:$B$292,$B63,'Exit Tariff_1a'!E$12:E$292)=0,1,'Exit Tariff_1a'!E63)</f>
        <v>1222.3344865852291</v>
      </c>
    </row>
    <row r="64" spans="1:5" ht="15" customHeight="1" x14ac:dyDescent="0.25">
      <c r="A64" s="41" t="str">
        <f>'Exit Capacity'!A64</f>
        <v>22</v>
      </c>
      <c r="B64" s="4" t="str">
        <f>'Exit Capacity'!B64</f>
        <v>Salida Nacional / National exit</v>
      </c>
      <c r="C64" s="46">
        <f>IF(SUMIF('Exit Tariff_1a'!$B$12:$B$292,$B64,'Exit Tariff_1a'!C$12:C$292)=0,1,'Exit Tariff_1a'!C64)</f>
        <v>1790.8788731137497</v>
      </c>
      <c r="D64" s="46">
        <f>IF(SUMIF('Exit Tariff_1a'!$B$12:$B$292,$B64,'Exit Tariff_1a'!D$12:D$292)=0,1,'Exit Tariff_1a'!D64)</f>
        <v>1828.0921884189361</v>
      </c>
      <c r="E64" s="51">
        <f>IF(SUMIF('Exit Tariff_1a'!$B$12:$B$292,$B64,'Exit Tariff_1a'!E$12:E$292)=0,1,'Exit Tariff_1a'!E64)</f>
        <v>1834.4348948389652</v>
      </c>
    </row>
    <row r="65" spans="1:5" ht="15" customHeight="1" x14ac:dyDescent="0.25">
      <c r="A65" s="41" t="str">
        <f>'Exit Capacity'!A65</f>
        <v>23</v>
      </c>
      <c r="B65" s="4" t="str">
        <f>'Exit Capacity'!B65</f>
        <v>Salida Nacional / National exit</v>
      </c>
      <c r="C65" s="46">
        <f>IF(SUMIF('Exit Tariff_1a'!$B$12:$B$292,$B65,'Exit Tariff_1a'!C$12:C$292)=0,1,'Exit Tariff_1a'!C65)</f>
        <v>16907.204761734753</v>
      </c>
      <c r="D65" s="46">
        <f>IF(SUMIF('Exit Tariff_1a'!$B$12:$B$292,$B65,'Exit Tariff_1a'!D$12:D$292)=0,1,'Exit Tariff_1a'!D65)</f>
        <v>16983.992959413878</v>
      </c>
      <c r="E65" s="51">
        <f>IF(SUMIF('Exit Tariff_1a'!$B$12:$B$292,$B65,'Exit Tariff_1a'!E$12:E$292)=0,1,'Exit Tariff_1a'!E65)</f>
        <v>16968.146398986722</v>
      </c>
    </row>
    <row r="66" spans="1:5" ht="15" customHeight="1" x14ac:dyDescent="0.25">
      <c r="A66" s="41" t="str">
        <f>'Exit Capacity'!A66</f>
        <v>23A</v>
      </c>
      <c r="B66" s="4" t="str">
        <f>'Exit Capacity'!B66</f>
        <v>Salida Nacional / National exit</v>
      </c>
      <c r="C66" s="46">
        <f>IF(SUMIF('Exit Tariff_1a'!$B$12:$B$292,$B66,'Exit Tariff_1a'!C$12:C$292)=0,1,'Exit Tariff_1a'!C66)</f>
        <v>939.83252949232337</v>
      </c>
      <c r="D66" s="46">
        <f>IF(SUMIF('Exit Tariff_1a'!$B$12:$B$292,$B66,'Exit Tariff_1a'!D$12:D$292)=0,1,'Exit Tariff_1a'!D66)</f>
        <v>959.95703853683233</v>
      </c>
      <c r="E66" s="51">
        <f>IF(SUMIF('Exit Tariff_1a'!$B$12:$B$292,$B66,'Exit Tariff_1a'!E$12:E$292)=0,1,'Exit Tariff_1a'!E66)</f>
        <v>963.4293630672455</v>
      </c>
    </row>
    <row r="67" spans="1:5" ht="15" customHeight="1" x14ac:dyDescent="0.25">
      <c r="A67" s="41" t="str">
        <f>'Exit Capacity'!A67</f>
        <v>24</v>
      </c>
      <c r="B67" s="4" t="str">
        <f>'Exit Capacity'!B67</f>
        <v>Salida Nacional / National exit</v>
      </c>
      <c r="C67" s="46">
        <f>IF(SUMIF('Exit Tariff_1a'!$B$12:$B$292,$B67,'Exit Tariff_1a'!C$12:C$292)=0,1,'Exit Tariff_1a'!C67)</f>
        <v>94.775519796474185</v>
      </c>
      <c r="D67" s="46">
        <f>IF(SUMIF('Exit Tariff_1a'!$B$12:$B$292,$B67,'Exit Tariff_1a'!D$12:D$292)=0,1,'Exit Tariff_1a'!D67)</f>
        <v>95.246459810985996</v>
      </c>
      <c r="E67" s="51">
        <f>IF(SUMIF('Exit Tariff_1a'!$B$12:$B$292,$B67,'Exit Tariff_1a'!E$12:E$292)=0,1,'Exit Tariff_1a'!E67)</f>
        <v>95.220356138588812</v>
      </c>
    </row>
    <row r="68" spans="1:5" ht="15" customHeight="1" x14ac:dyDescent="0.25">
      <c r="A68" s="41" t="str">
        <f>'Exit Capacity'!A68</f>
        <v>24A</v>
      </c>
      <c r="B68" s="4" t="str">
        <f>'Exit Capacity'!B68</f>
        <v>Salida Nacional / National exit</v>
      </c>
      <c r="C68" s="46">
        <f>IF(SUMIF('Exit Tariff_1a'!$B$12:$B$292,$B68,'Exit Tariff_1a'!C$12:C$292)=0,1,'Exit Tariff_1a'!C68)</f>
        <v>1385.9828282009396</v>
      </c>
      <c r="D68" s="46">
        <f>IF(SUMIF('Exit Tariff_1a'!$B$12:$B$292,$B68,'Exit Tariff_1a'!D$12:D$292)=0,1,'Exit Tariff_1a'!D68)</f>
        <v>1397.7159626507273</v>
      </c>
      <c r="E68" s="51">
        <f>IF(SUMIF('Exit Tariff_1a'!$B$12:$B$292,$B68,'Exit Tariff_1a'!E$12:E$292)=0,1,'Exit Tariff_1a'!E68)</f>
        <v>1398.5042410414878</v>
      </c>
    </row>
    <row r="69" spans="1:5" ht="15" customHeight="1" x14ac:dyDescent="0.25">
      <c r="A69" s="41" t="str">
        <f>'Exit Capacity'!A69</f>
        <v>24E.C.</v>
      </c>
      <c r="B69" s="4" t="str">
        <f>'Exit Capacity'!B69</f>
        <v>Salida Nacional / National exit</v>
      </c>
      <c r="C69" s="46">
        <f>IF(SUMIF('Exit Tariff_1a'!$B$12:$B$292,$B69,'Exit Tariff_1a'!C$12:C$292)=0,1,'Exit Tariff_1a'!C69)</f>
        <v>4.9767989518749607</v>
      </c>
      <c r="D69" s="46">
        <f>IF(SUMIF('Exit Tariff_1a'!$B$12:$B$292,$B69,'Exit Tariff_1a'!D$12:D$292)=0,1,'Exit Tariff_1a'!D69)</f>
        <v>5.0015286898458164</v>
      </c>
      <c r="E69" s="51">
        <f>IF(SUMIF('Exit Tariff_1a'!$B$12:$B$292,$B69,'Exit Tariff_1a'!E$12:E$292)=0,1,'Exit Tariff_1a'!E69)</f>
        <v>5.000157948438062</v>
      </c>
    </row>
    <row r="70" spans="1:5" ht="15" customHeight="1" x14ac:dyDescent="0.25">
      <c r="A70" s="41" t="str">
        <f>'Exit Capacity'!A70</f>
        <v>25A</v>
      </c>
      <c r="B70" s="4" t="str">
        <f>'Exit Capacity'!B70</f>
        <v>Salida Nacional / National exit</v>
      </c>
      <c r="C70" s="46">
        <f>IF(SUMIF('Exit Tariff_1a'!$B$12:$B$292,$B70,'Exit Tariff_1a'!C$12:C$292)=0,1,'Exit Tariff_1a'!C70)</f>
        <v>325.57894480000306</v>
      </c>
      <c r="D70" s="46">
        <f>IF(SUMIF('Exit Tariff_1a'!$B$12:$B$292,$B70,'Exit Tariff_1a'!D$12:D$292)=0,1,'Exit Tariff_1a'!D70)</f>
        <v>327.19674814540406</v>
      </c>
      <c r="E70" s="51">
        <f>IF(SUMIF('Exit Tariff_1a'!$B$12:$B$292,$B70,'Exit Tariff_1a'!E$12:E$292)=0,1,'Exit Tariff_1a'!E70)</f>
        <v>327.10707513561493</v>
      </c>
    </row>
    <row r="71" spans="1:5" ht="15" customHeight="1" x14ac:dyDescent="0.25">
      <c r="A71" s="41" t="str">
        <f>'Exit Capacity'!A71</f>
        <v>25X</v>
      </c>
      <c r="B71" s="4" t="str">
        <f>'Exit Capacity'!B71</f>
        <v>Salida Nacional / National exit</v>
      </c>
      <c r="C71" s="46">
        <f>IF(SUMIF('Exit Tariff_1a'!$B$12:$B$292,$B71,'Exit Tariff_1a'!C$12:C$292)=0,1,'Exit Tariff_1a'!C71)</f>
        <v>2123.9322572613983</v>
      </c>
      <c r="D71" s="46">
        <f>IF(SUMIF('Exit Tariff_1a'!$B$12:$B$292,$B71,'Exit Tariff_1a'!D$12:D$292)=0,1,'Exit Tariff_1a'!D71)</f>
        <v>2163.7904525172953</v>
      </c>
      <c r="E71" s="51">
        <f>IF(SUMIF('Exit Tariff_1a'!$B$12:$B$292,$B71,'Exit Tariff_1a'!E$12:E$292)=0,1,'Exit Tariff_1a'!E71)</f>
        <v>2166.3794314709457</v>
      </c>
    </row>
    <row r="72" spans="1:5" ht="15" customHeight="1" x14ac:dyDescent="0.25">
      <c r="A72" s="41" t="str">
        <f>'Exit Capacity'!A72</f>
        <v>26A</v>
      </c>
      <c r="B72" s="4" t="str">
        <f>'Exit Capacity'!B72</f>
        <v>Salida Nacional / National exit</v>
      </c>
      <c r="C72" s="46">
        <f>IF(SUMIF('Exit Tariff_1a'!$B$12:$B$292,$B72,'Exit Tariff_1a'!C$12:C$292)=0,1,'Exit Tariff_1a'!C72)</f>
        <v>1503.5318582449872</v>
      </c>
      <c r="D72" s="46">
        <f>IF(SUMIF('Exit Tariff_1a'!$B$12:$B$292,$B72,'Exit Tariff_1a'!D$12:D$292)=0,1,'Exit Tariff_1a'!D72)</f>
        <v>1529.8060202527909</v>
      </c>
      <c r="E72" s="51">
        <f>IF(SUMIF('Exit Tariff_1a'!$B$12:$B$292,$B72,'Exit Tariff_1a'!E$12:E$292)=0,1,'Exit Tariff_1a'!E72)</f>
        <v>1533.9315475277224</v>
      </c>
    </row>
    <row r="73" spans="1:5" ht="15" customHeight="1" x14ac:dyDescent="0.25">
      <c r="A73" s="41" t="str">
        <f>'Exit Capacity'!A73</f>
        <v>27X</v>
      </c>
      <c r="B73" s="4" t="str">
        <f>'Exit Capacity'!B73</f>
        <v>Salida Nacional / National exit</v>
      </c>
      <c r="C73" s="46">
        <f>IF(SUMIF('Exit Tariff_1a'!$B$12:$B$292,$B73,'Exit Tariff_1a'!C$12:C$292)=0,1,'Exit Tariff_1a'!C73)</f>
        <v>1421.003208964622</v>
      </c>
      <c r="D73" s="46">
        <f>IF(SUMIF('Exit Tariff_1a'!$B$12:$B$292,$B73,'Exit Tariff_1a'!D$12:D$292)=0,1,'Exit Tariff_1a'!D73)</f>
        <v>1446.8382202128989</v>
      </c>
      <c r="E73" s="51">
        <f>IF(SUMIF('Exit Tariff_1a'!$B$12:$B$292,$B73,'Exit Tariff_1a'!E$12:E$292)=0,1,'Exit Tariff_1a'!E73)</f>
        <v>1450.9794607561432</v>
      </c>
    </row>
    <row r="74" spans="1:5" ht="15" customHeight="1" x14ac:dyDescent="0.25">
      <c r="A74" s="41" t="str">
        <f>'Exit Capacity'!A74</f>
        <v>28</v>
      </c>
      <c r="B74" s="4" t="str">
        <f>'Exit Capacity'!B74</f>
        <v>Salida Nacional / National exit</v>
      </c>
      <c r="C74" s="46">
        <f>IF(SUMIF('Exit Tariff_1a'!$B$12:$B$292,$B74,'Exit Tariff_1a'!C$12:C$292)=0,1,'Exit Tariff_1a'!C74)</f>
        <v>1302.5669508833021</v>
      </c>
      <c r="D74" s="46">
        <f>IF(SUMIF('Exit Tariff_1a'!$B$12:$B$292,$B74,'Exit Tariff_1a'!D$12:D$292)=0,1,'Exit Tariff_1a'!D74)</f>
        <v>1321.5722200820921</v>
      </c>
      <c r="E74" s="51">
        <f>IF(SUMIF('Exit Tariff_1a'!$B$12:$B$292,$B74,'Exit Tariff_1a'!E$12:E$292)=0,1,'Exit Tariff_1a'!E74)</f>
        <v>1324.2376035759285</v>
      </c>
    </row>
    <row r="75" spans="1:5" ht="15" customHeight="1" x14ac:dyDescent="0.25">
      <c r="A75" s="41" t="str">
        <f>'Exit Capacity'!A75</f>
        <v>28A</v>
      </c>
      <c r="B75" s="4" t="str">
        <f>'Exit Capacity'!B75</f>
        <v>Salida Nacional / National exit</v>
      </c>
      <c r="C75" s="46">
        <f>IF(SUMIF('Exit Tariff_1a'!$B$12:$B$292,$B75,'Exit Tariff_1a'!C$12:C$292)=0,1,'Exit Tariff_1a'!C75)</f>
        <v>36215.009538559927</v>
      </c>
      <c r="D75" s="46">
        <f>IF(SUMIF('Exit Tariff_1a'!$B$12:$B$292,$B75,'Exit Tariff_1a'!D$12:D$292)=0,1,'Exit Tariff_1a'!D75)</f>
        <v>32019.288314857095</v>
      </c>
      <c r="E75" s="51">
        <f>IF(SUMIF('Exit Tariff_1a'!$B$12:$B$292,$B75,'Exit Tariff_1a'!E$12:E$292)=0,1,'Exit Tariff_1a'!E75)</f>
        <v>27625.784679376349</v>
      </c>
    </row>
    <row r="76" spans="1:5" ht="15" customHeight="1" x14ac:dyDescent="0.25">
      <c r="A76" s="41" t="str">
        <f>'Exit Capacity'!A76</f>
        <v>29</v>
      </c>
      <c r="B76" s="4" t="str">
        <f>'Exit Capacity'!B76</f>
        <v>Salida Nacional / National exit</v>
      </c>
      <c r="C76" s="46">
        <f>IF(SUMIF('Exit Tariff_1a'!$B$12:$B$292,$B76,'Exit Tariff_1a'!C$12:C$292)=0,1,'Exit Tariff_1a'!C76)</f>
        <v>737.68670438052209</v>
      </c>
      <c r="D76" s="46">
        <f>IF(SUMIF('Exit Tariff_1a'!$B$12:$B$292,$B76,'Exit Tariff_1a'!D$12:D$292)=0,1,'Exit Tariff_1a'!D76)</f>
        <v>739.85341080136914</v>
      </c>
      <c r="E76" s="51">
        <f>IF(SUMIF('Exit Tariff_1a'!$B$12:$B$292,$B76,'Exit Tariff_1a'!E$12:E$292)=0,1,'Exit Tariff_1a'!E76)</f>
        <v>739.28836165830444</v>
      </c>
    </row>
    <row r="77" spans="1:5" ht="15" customHeight="1" x14ac:dyDescent="0.25">
      <c r="A77" s="41" t="str">
        <f>'Exit Capacity'!A77</f>
        <v>30</v>
      </c>
      <c r="B77" s="4" t="str">
        <f>'Exit Capacity'!B77</f>
        <v>Salida Nacional / National exit</v>
      </c>
      <c r="C77" s="46">
        <f>IF(SUMIF('Exit Tariff_1a'!$B$12:$B$292,$B77,'Exit Tariff_1a'!C$12:C$292)=0,1,'Exit Tariff_1a'!C77)</f>
        <v>1073.9092793057439</v>
      </c>
      <c r="D77" s="46">
        <f>IF(SUMIF('Exit Tariff_1a'!$B$12:$B$292,$B77,'Exit Tariff_1a'!D$12:D$292)=0,1,'Exit Tariff_1a'!D77)</f>
        <v>1089.246420504134</v>
      </c>
      <c r="E77" s="51">
        <f>IF(SUMIF('Exit Tariff_1a'!$B$12:$B$292,$B77,'Exit Tariff_1a'!E$12:E$292)=0,1,'Exit Tariff_1a'!E77)</f>
        <v>1091.3651534126234</v>
      </c>
    </row>
    <row r="78" spans="1:5" ht="15" customHeight="1" x14ac:dyDescent="0.25">
      <c r="A78" s="41" t="str">
        <f>'Exit Capacity'!A78</f>
        <v>32</v>
      </c>
      <c r="B78" s="4" t="str">
        <f>'Exit Capacity'!B78</f>
        <v>Salida Nacional / National exit</v>
      </c>
      <c r="C78" s="46">
        <f>IF(SUMIF('Exit Tariff_1a'!$B$12:$B$292,$B78,'Exit Tariff_1a'!C$12:C$292)=0,1,'Exit Tariff_1a'!C78)</f>
        <v>6684.9719008891389</v>
      </c>
      <c r="D78" s="46">
        <f>IF(SUMIF('Exit Tariff_1a'!$B$12:$B$292,$B78,'Exit Tariff_1a'!D$12:D$292)=0,1,'Exit Tariff_1a'!D78)</f>
        <v>6720.5715579395046</v>
      </c>
      <c r="E78" s="51">
        <f>IF(SUMIF('Exit Tariff_1a'!$B$12:$B$292,$B78,'Exit Tariff_1a'!E$12:E$292)=0,1,'Exit Tariff_1a'!E78)</f>
        <v>6719.3054276237108</v>
      </c>
    </row>
    <row r="79" spans="1:5" ht="15" customHeight="1" x14ac:dyDescent="0.25">
      <c r="A79" s="41" t="str">
        <f>'Exit Capacity'!A79</f>
        <v>33</v>
      </c>
      <c r="B79" s="4" t="str">
        <f>'Exit Capacity'!B79</f>
        <v>Salida Nacional / National exit</v>
      </c>
      <c r="C79" s="46">
        <f>IF(SUMIF('Exit Tariff_1a'!$B$12:$B$292,$B79,'Exit Tariff_1a'!C$12:C$292)=0,1,'Exit Tariff_1a'!C79)</f>
        <v>8979.4553761971765</v>
      </c>
      <c r="D79" s="46">
        <f>IF(SUMIF('Exit Tariff_1a'!$B$12:$B$292,$B79,'Exit Tariff_1a'!D$12:D$292)=0,1,'Exit Tariff_1a'!D79)</f>
        <v>7755.6601947240006</v>
      </c>
      <c r="E79" s="51">
        <f>IF(SUMIF('Exit Tariff_1a'!$B$12:$B$292,$B79,'Exit Tariff_1a'!E$12:E$292)=0,1,'Exit Tariff_1a'!E79)</f>
        <v>6488.4294230242112</v>
      </c>
    </row>
    <row r="80" spans="1:5" ht="15" customHeight="1" x14ac:dyDescent="0.25">
      <c r="A80" s="41" t="str">
        <f>'Exit Capacity'!A80</f>
        <v>33X</v>
      </c>
      <c r="B80" s="4" t="str">
        <f>'Exit Capacity'!B80</f>
        <v>Salida Nacional / National exit</v>
      </c>
      <c r="C80" s="46">
        <f>IF(SUMIF('Exit Tariff_1a'!$B$12:$B$292,$B80,'Exit Tariff_1a'!C$12:C$292)=0,1,'Exit Tariff_1a'!C80)</f>
        <v>202.12271724372005</v>
      </c>
      <c r="D80" s="46">
        <f>IF(SUMIF('Exit Tariff_1a'!$B$12:$B$292,$B80,'Exit Tariff_1a'!D$12:D$292)=0,1,'Exit Tariff_1a'!D80)</f>
        <v>202.41753067354665</v>
      </c>
      <c r="E80" s="51">
        <f>IF(SUMIF('Exit Tariff_1a'!$B$12:$B$292,$B80,'Exit Tariff_1a'!E$12:E$292)=0,1,'Exit Tariff_1a'!E80)</f>
        <v>202.19055742195735</v>
      </c>
    </row>
    <row r="81" spans="1:5" ht="15" customHeight="1" x14ac:dyDescent="0.25">
      <c r="A81" s="41" t="str">
        <f>'Exit Capacity'!A81</f>
        <v>34</v>
      </c>
      <c r="B81" s="4" t="str">
        <f>'Exit Capacity'!B81</f>
        <v>Salida Nacional / National exit</v>
      </c>
      <c r="C81" s="46">
        <f>IF(SUMIF('Exit Tariff_1a'!$B$12:$B$292,$B81,'Exit Tariff_1a'!C$12:C$292)=0,1,'Exit Tariff_1a'!C81)</f>
        <v>993.17858269859119</v>
      </c>
      <c r="D81" s="46">
        <f>IF(SUMIF('Exit Tariff_1a'!$B$12:$B$292,$B81,'Exit Tariff_1a'!D$12:D$292)=0,1,'Exit Tariff_1a'!D81)</f>
        <v>1002.5537670123599</v>
      </c>
      <c r="E81" s="51">
        <f>IF(SUMIF('Exit Tariff_1a'!$B$12:$B$292,$B81,'Exit Tariff_1a'!E$12:E$292)=0,1,'Exit Tariff_1a'!E81)</f>
        <v>1003.2815539046494</v>
      </c>
    </row>
    <row r="82" spans="1:5" ht="15" customHeight="1" x14ac:dyDescent="0.25">
      <c r="A82" s="41" t="str">
        <f>'Exit Capacity'!A82</f>
        <v>35</v>
      </c>
      <c r="B82" s="4" t="str">
        <f>'Exit Capacity'!B82</f>
        <v>Salida Nacional / National exit</v>
      </c>
      <c r="C82" s="46">
        <f>IF(SUMIF('Exit Tariff_1a'!$B$12:$B$292,$B82,'Exit Tariff_1a'!C$12:C$292)=0,1,'Exit Tariff_1a'!C82)</f>
        <v>528.71479652807898</v>
      </c>
      <c r="D82" s="46">
        <f>IF(SUMIF('Exit Tariff_1a'!$B$12:$B$292,$B82,'Exit Tariff_1a'!D$12:D$292)=0,1,'Exit Tariff_1a'!D82)</f>
        <v>528.45897360523713</v>
      </c>
      <c r="E82" s="51">
        <f>IF(SUMIF('Exit Tariff_1a'!$B$12:$B$292,$B82,'Exit Tariff_1a'!E$12:E$292)=0,1,'Exit Tariff_1a'!E82)</f>
        <v>527.61730579929906</v>
      </c>
    </row>
    <row r="83" spans="1:5" ht="15" customHeight="1" x14ac:dyDescent="0.25">
      <c r="A83" s="41" t="str">
        <f>'Exit Capacity'!A83</f>
        <v>35X</v>
      </c>
      <c r="B83" s="4" t="str">
        <f>'Exit Capacity'!B83</f>
        <v>Salida Nacional / National exit</v>
      </c>
      <c r="C83" s="46">
        <f>IF(SUMIF('Exit Tariff_1a'!$B$12:$B$292,$B83,'Exit Tariff_1a'!C$12:C$292)=0,1,'Exit Tariff_1a'!C83)</f>
        <v>0</v>
      </c>
      <c r="D83" s="46">
        <f>IF(SUMIF('Exit Tariff_1a'!$B$12:$B$292,$B83,'Exit Tariff_1a'!D$12:D$292)=0,1,'Exit Tariff_1a'!D83)</f>
        <v>0</v>
      </c>
      <c r="E83" s="51">
        <f>IF(SUMIF('Exit Tariff_1a'!$B$12:$B$292,$B83,'Exit Tariff_1a'!E$12:E$292)=0,1,'Exit Tariff_1a'!E83)</f>
        <v>0</v>
      </c>
    </row>
    <row r="84" spans="1:5" ht="15" customHeight="1" x14ac:dyDescent="0.25">
      <c r="A84" s="41" t="str">
        <f>'Exit Capacity'!A84</f>
        <v>36</v>
      </c>
      <c r="B84" s="4" t="str">
        <f>'Exit Capacity'!B84</f>
        <v>Salida Nacional / National exit</v>
      </c>
      <c r="C84" s="46">
        <f>IF(SUMIF('Exit Tariff_1a'!$B$12:$B$292,$B84,'Exit Tariff_1a'!C$12:C$292)=0,1,'Exit Tariff_1a'!C84)</f>
        <v>3177.7070762485591</v>
      </c>
      <c r="D84" s="46">
        <f>IF(SUMIF('Exit Tariff_1a'!$B$12:$B$292,$B84,'Exit Tariff_1a'!D$12:D$292)=0,1,'Exit Tariff_1a'!D84)</f>
        <v>3235.5127634760702</v>
      </c>
      <c r="E84" s="51">
        <f>IF(SUMIF('Exit Tariff_1a'!$B$12:$B$292,$B84,'Exit Tariff_1a'!E$12:E$292)=0,1,'Exit Tariff_1a'!E84)</f>
        <v>3244.781389755597</v>
      </c>
    </row>
    <row r="85" spans="1:5" ht="15" customHeight="1" x14ac:dyDescent="0.25">
      <c r="A85" s="41" t="str">
        <f>'Exit Capacity'!A85</f>
        <v>38</v>
      </c>
      <c r="B85" s="4" t="str">
        <f>'Exit Capacity'!B85</f>
        <v>Salida Nacional / National exit</v>
      </c>
      <c r="C85" s="46">
        <f>IF(SUMIF('Exit Tariff_1a'!$B$12:$B$292,$B85,'Exit Tariff_1a'!C$12:C$292)=0,1,'Exit Tariff_1a'!C85)</f>
        <v>13509.367752101145</v>
      </c>
      <c r="D85" s="46">
        <f>IF(SUMIF('Exit Tariff_1a'!$B$12:$B$292,$B85,'Exit Tariff_1a'!D$12:D$292)=0,1,'Exit Tariff_1a'!D85)</f>
        <v>13656.276304638814</v>
      </c>
      <c r="E85" s="51">
        <f>IF(SUMIF('Exit Tariff_1a'!$B$12:$B$292,$B85,'Exit Tariff_1a'!E$12:E$292)=0,1,'Exit Tariff_1a'!E85)</f>
        <v>13671.816885616594</v>
      </c>
    </row>
    <row r="86" spans="1:5" ht="15" customHeight="1" x14ac:dyDescent="0.25">
      <c r="A86" s="41" t="str">
        <f>'Exit Capacity'!A86</f>
        <v>38X.02</v>
      </c>
      <c r="B86" s="4" t="str">
        <f>'Exit Capacity'!B86</f>
        <v>Salida Nacional / National exit</v>
      </c>
      <c r="C86" s="46">
        <f>IF(SUMIF('Exit Tariff_1a'!$B$12:$B$292,$B86,'Exit Tariff_1a'!C$12:C$292)=0,1,'Exit Tariff_1a'!C86)</f>
        <v>268.10014814435698</v>
      </c>
      <c r="D86" s="46">
        <f>IF(SUMIF('Exit Tariff_1a'!$B$12:$B$292,$B86,'Exit Tariff_1a'!D$12:D$292)=0,1,'Exit Tariff_1a'!D86)</f>
        <v>268.10804959909797</v>
      </c>
      <c r="E86" s="51">
        <f>IF(SUMIF('Exit Tariff_1a'!$B$12:$B$292,$B86,'Exit Tariff_1a'!E$12:E$292)=0,1,'Exit Tariff_1a'!E86)</f>
        <v>267.714484140465</v>
      </c>
    </row>
    <row r="87" spans="1:5" ht="15" customHeight="1" x14ac:dyDescent="0.25">
      <c r="A87" s="41" t="str">
        <f>'Exit Capacity'!A87</f>
        <v>39.01</v>
      </c>
      <c r="B87" s="4" t="str">
        <f>'Exit Capacity'!B87</f>
        <v>Salida Nacional / National exit</v>
      </c>
      <c r="C87" s="46">
        <f>IF(SUMIF('Exit Tariff_1a'!$B$12:$B$292,$B87,'Exit Tariff_1a'!C$12:C$292)=0,1,'Exit Tariff_1a'!C87)</f>
        <v>1054.3521654078504</v>
      </c>
      <c r="D87" s="46">
        <f>IF(SUMIF('Exit Tariff_1a'!$B$12:$B$292,$B87,'Exit Tariff_1a'!D$12:D$292)=0,1,'Exit Tariff_1a'!D87)</f>
        <v>1070.8369736110233</v>
      </c>
      <c r="E87" s="51">
        <f>IF(SUMIF('Exit Tariff_1a'!$B$12:$B$292,$B87,'Exit Tariff_1a'!E$12:E$292)=0,1,'Exit Tariff_1a'!E87)</f>
        <v>1073.2616367189969</v>
      </c>
    </row>
    <row r="88" spans="1:5" ht="15" customHeight="1" x14ac:dyDescent="0.25">
      <c r="A88" s="41" t="str">
        <f>'Exit Capacity'!A88</f>
        <v>4</v>
      </c>
      <c r="B88" s="4" t="str">
        <f>'Exit Capacity'!B88</f>
        <v>Salida Nacional / National exit</v>
      </c>
      <c r="C88" s="46">
        <f>IF(SUMIF('Exit Tariff_1a'!$B$12:$B$292,$B88,'Exit Tariff_1a'!C$12:C$292)=0,1,'Exit Tariff_1a'!C88)</f>
        <v>40690.20371870634</v>
      </c>
      <c r="D88" s="46">
        <f>IF(SUMIF('Exit Tariff_1a'!$B$12:$B$292,$B88,'Exit Tariff_1a'!D$12:D$292)=0,1,'Exit Tariff_1a'!D88)</f>
        <v>41073.457981780644</v>
      </c>
      <c r="E88" s="51">
        <f>IF(SUMIF('Exit Tariff_1a'!$B$12:$B$292,$B88,'Exit Tariff_1a'!E$12:E$292)=0,1,'Exit Tariff_1a'!E88)</f>
        <v>41091.099642232606</v>
      </c>
    </row>
    <row r="89" spans="1:5" ht="15" customHeight="1" x14ac:dyDescent="0.25">
      <c r="A89" s="41" t="str">
        <f>'Exit Capacity'!A89</f>
        <v>40</v>
      </c>
      <c r="B89" s="4" t="str">
        <f>'Exit Capacity'!B89</f>
        <v>Salida Nacional / National exit</v>
      </c>
      <c r="C89" s="46">
        <f>IF(SUMIF('Exit Tariff_1a'!$B$12:$B$292,$B89,'Exit Tariff_1a'!C$12:C$292)=0,1,'Exit Tariff_1a'!C89)</f>
        <v>927.1160486840181</v>
      </c>
      <c r="D89" s="46">
        <f>IF(SUMIF('Exit Tariff_1a'!$B$12:$B$292,$B89,'Exit Tariff_1a'!D$12:D$292)=0,1,'Exit Tariff_1a'!D89)</f>
        <v>939.31579308168261</v>
      </c>
      <c r="E89" s="51">
        <f>IF(SUMIF('Exit Tariff_1a'!$B$12:$B$292,$B89,'Exit Tariff_1a'!E$12:E$292)=0,1,'Exit Tariff_1a'!E89)</f>
        <v>940.89359721568405</v>
      </c>
    </row>
    <row r="90" spans="1:5" ht="15" customHeight="1" x14ac:dyDescent="0.25">
      <c r="A90" s="41" t="str">
        <f>'Exit Capacity'!A90</f>
        <v>41.01</v>
      </c>
      <c r="B90" s="4" t="str">
        <f>'Exit Capacity'!B90</f>
        <v>Salida Nacional / National exit</v>
      </c>
      <c r="C90" s="46">
        <f>IF(SUMIF('Exit Tariff_1a'!$B$12:$B$292,$B90,'Exit Tariff_1a'!C$12:C$292)=0,1,'Exit Tariff_1a'!C90)</f>
        <v>3717.9688079841717</v>
      </c>
      <c r="D90" s="46">
        <f>IF(SUMIF('Exit Tariff_1a'!$B$12:$B$292,$B90,'Exit Tariff_1a'!D$12:D$292)=0,1,'Exit Tariff_1a'!D90)</f>
        <v>3766.3224421966806</v>
      </c>
      <c r="E90" s="51">
        <f>IF(SUMIF('Exit Tariff_1a'!$B$12:$B$292,$B90,'Exit Tariff_1a'!E$12:E$292)=0,1,'Exit Tariff_1a'!E90)</f>
        <v>3772.5121191367734</v>
      </c>
    </row>
    <row r="91" spans="1:5" ht="15" customHeight="1" x14ac:dyDescent="0.25">
      <c r="A91" s="41" t="str">
        <f>'Exit Capacity'!A91</f>
        <v>41.02</v>
      </c>
      <c r="B91" s="4" t="str">
        <f>'Exit Capacity'!B91</f>
        <v>Salida Nacional / National exit</v>
      </c>
      <c r="C91" s="46">
        <f>IF(SUMIF('Exit Tariff_1a'!$B$12:$B$292,$B91,'Exit Tariff_1a'!C$12:C$292)=0,1,'Exit Tariff_1a'!C91)</f>
        <v>2458.3542292222078</v>
      </c>
      <c r="D91" s="46">
        <f>IF(SUMIF('Exit Tariff_1a'!$B$12:$B$292,$B91,'Exit Tariff_1a'!D$12:D$292)=0,1,'Exit Tariff_1a'!D91)</f>
        <v>2490.326084636733</v>
      </c>
      <c r="E91" s="51">
        <f>IF(SUMIF('Exit Tariff_1a'!$B$12:$B$292,$B91,'Exit Tariff_1a'!E$12:E$292)=0,1,'Exit Tariff_1a'!E91)</f>
        <v>2494.4187543897765</v>
      </c>
    </row>
    <row r="92" spans="1:5" ht="15" customHeight="1" x14ac:dyDescent="0.25">
      <c r="A92" s="41" t="str">
        <f>'Exit Capacity'!A92</f>
        <v>41.03</v>
      </c>
      <c r="B92" s="4" t="str">
        <f>'Exit Capacity'!B92</f>
        <v>Salida Nacional / National exit</v>
      </c>
      <c r="C92" s="46">
        <f>IF(SUMIF('Exit Tariff_1a'!$B$12:$B$292,$B92,'Exit Tariff_1a'!C$12:C$292)=0,1,'Exit Tariff_1a'!C92)</f>
        <v>1276.5078063108942</v>
      </c>
      <c r="D92" s="46">
        <f>IF(SUMIF('Exit Tariff_1a'!$B$12:$B$292,$B92,'Exit Tariff_1a'!D$12:D$292)=0,1,'Exit Tariff_1a'!D92)</f>
        <v>1309.6509135524395</v>
      </c>
      <c r="E92" s="51">
        <f>IF(SUMIF('Exit Tariff_1a'!$B$12:$B$292,$B92,'Exit Tariff_1a'!E$12:E$292)=0,1,'Exit Tariff_1a'!E92)</f>
        <v>1315.7696944030686</v>
      </c>
    </row>
    <row r="93" spans="1:5" ht="15" customHeight="1" x14ac:dyDescent="0.25">
      <c r="A93" s="41" t="str">
        <f>'Exit Capacity'!A93</f>
        <v>41.03X01</v>
      </c>
      <c r="B93" s="4" t="str">
        <f>'Exit Capacity'!B93</f>
        <v>Salida Nacional / National exit</v>
      </c>
      <c r="C93" s="46">
        <f>IF(SUMIF('Exit Tariff_1a'!$B$12:$B$292,$B93,'Exit Tariff_1a'!C$12:C$292)=0,1,'Exit Tariff_1a'!C93)</f>
        <v>73.028271437860326</v>
      </c>
      <c r="D93" s="46">
        <f>IF(SUMIF('Exit Tariff_1a'!$B$12:$B$292,$B93,'Exit Tariff_1a'!D$12:D$292)=0,1,'Exit Tariff_1a'!D93)</f>
        <v>74.963886234340492</v>
      </c>
      <c r="E93" s="51">
        <f>IF(SUMIF('Exit Tariff_1a'!$B$12:$B$292,$B93,'Exit Tariff_1a'!E$12:E$292)=0,1,'Exit Tariff_1a'!E93)</f>
        <v>75.323478704078099</v>
      </c>
    </row>
    <row r="94" spans="1:5" ht="15" customHeight="1" x14ac:dyDescent="0.25">
      <c r="A94" s="41" t="str">
        <f>'Exit Capacity'!A94</f>
        <v>41.04</v>
      </c>
      <c r="B94" s="4" t="str">
        <f>'Exit Capacity'!B94</f>
        <v>Salida Nacional / National exit</v>
      </c>
      <c r="C94" s="46">
        <f>IF(SUMIF('Exit Tariff_1a'!$B$12:$B$292,$B94,'Exit Tariff_1a'!C$12:C$292)=0,1,'Exit Tariff_1a'!C94)</f>
        <v>208.55656145588651</v>
      </c>
      <c r="D94" s="46">
        <f>IF(SUMIF('Exit Tariff_1a'!$B$12:$B$292,$B94,'Exit Tariff_1a'!D$12:D$292)=0,1,'Exit Tariff_1a'!D94)</f>
        <v>213.95869713329435</v>
      </c>
      <c r="E94" s="51">
        <f>IF(SUMIF('Exit Tariff_1a'!$B$12:$B$292,$B94,'Exit Tariff_1a'!E$12:E$292)=0,1,'Exit Tariff_1a'!E94)</f>
        <v>214.95529576150506</v>
      </c>
    </row>
    <row r="95" spans="1:5" ht="15" customHeight="1" x14ac:dyDescent="0.25">
      <c r="A95" s="41" t="str">
        <f>'Exit Capacity'!A95</f>
        <v>41.05</v>
      </c>
      <c r="B95" s="4" t="str">
        <f>'Exit Capacity'!B95</f>
        <v>Salida Nacional / National exit</v>
      </c>
      <c r="C95" s="46">
        <f>IF(SUMIF('Exit Tariff_1a'!$B$12:$B$292,$B95,'Exit Tariff_1a'!C$12:C$292)=0,1,'Exit Tariff_1a'!C95)</f>
        <v>816.3733563239291</v>
      </c>
      <c r="D95" s="46">
        <f>IF(SUMIF('Exit Tariff_1a'!$B$12:$B$292,$B95,'Exit Tariff_1a'!D$12:D$292)=0,1,'Exit Tariff_1a'!D95)</f>
        <v>822.31163320864391</v>
      </c>
      <c r="E95" s="51">
        <f>IF(SUMIF('Exit Tariff_1a'!$B$12:$B$292,$B95,'Exit Tariff_1a'!E$12:E$292)=0,1,'Exit Tariff_1a'!E95)</f>
        <v>822.54108523980233</v>
      </c>
    </row>
    <row r="96" spans="1:5" ht="15" customHeight="1" x14ac:dyDescent="0.25">
      <c r="A96" s="41" t="str">
        <f>'Exit Capacity'!A96</f>
        <v>41.06</v>
      </c>
      <c r="B96" s="4" t="str">
        <f>'Exit Capacity'!B96</f>
        <v>Salida Nacional / National exit</v>
      </c>
      <c r="C96" s="46">
        <f>IF(SUMIF('Exit Tariff_1a'!$B$12:$B$292,$B96,'Exit Tariff_1a'!C$12:C$292)=0,1,'Exit Tariff_1a'!C96)</f>
        <v>2479.3786218714113</v>
      </c>
      <c r="D96" s="46">
        <f>IF(SUMIF('Exit Tariff_1a'!$B$12:$B$292,$B96,'Exit Tariff_1a'!D$12:D$292)=0,1,'Exit Tariff_1a'!D96)</f>
        <v>2520.8119195295858</v>
      </c>
      <c r="E96" s="51">
        <f>IF(SUMIF('Exit Tariff_1a'!$B$12:$B$292,$B96,'Exit Tariff_1a'!E$12:E$292)=0,1,'Exit Tariff_1a'!E96)</f>
        <v>2527.1578552755946</v>
      </c>
    </row>
    <row r="97" spans="1:5" ht="15" customHeight="1" x14ac:dyDescent="0.25">
      <c r="A97" s="41" t="str">
        <f>'Exit Capacity'!A97</f>
        <v>41.07X</v>
      </c>
      <c r="B97" s="4" t="str">
        <f>'Exit Capacity'!B97</f>
        <v>Salida Nacional / National exit</v>
      </c>
      <c r="C97" s="46">
        <f>IF(SUMIF('Exit Tariff_1a'!$B$12:$B$292,$B97,'Exit Tariff_1a'!C$12:C$292)=0,1,'Exit Tariff_1a'!C97)</f>
        <v>6310.1487409569281</v>
      </c>
      <c r="D97" s="46">
        <f>IF(SUMIF('Exit Tariff_1a'!$B$12:$B$292,$B97,'Exit Tariff_1a'!D$12:D$292)=0,1,'Exit Tariff_1a'!D97)</f>
        <v>6441.0163489538318</v>
      </c>
      <c r="E97" s="51">
        <f>IF(SUMIF('Exit Tariff_1a'!$B$12:$B$292,$B97,'Exit Tariff_1a'!E$12:E$292)=0,1,'Exit Tariff_1a'!E97)</f>
        <v>6453.5110609594894</v>
      </c>
    </row>
    <row r="98" spans="1:5" ht="15" customHeight="1" x14ac:dyDescent="0.25">
      <c r="A98" s="41" t="str">
        <f>'Exit Capacity'!A98</f>
        <v>41.08</v>
      </c>
      <c r="B98" s="4" t="str">
        <f>'Exit Capacity'!B98</f>
        <v>Salida Nacional / National exit</v>
      </c>
      <c r="C98" s="46">
        <f>IF(SUMIF('Exit Tariff_1a'!$B$12:$B$292,$B98,'Exit Tariff_1a'!C$12:C$292)=0,1,'Exit Tariff_1a'!C98)</f>
        <v>5331.1471861498685</v>
      </c>
      <c r="D98" s="46">
        <f>IF(SUMIF('Exit Tariff_1a'!$B$12:$B$292,$B98,'Exit Tariff_1a'!D$12:D$292)=0,1,'Exit Tariff_1a'!D98)</f>
        <v>5400.4808342478736</v>
      </c>
      <c r="E98" s="51">
        <f>IF(SUMIF('Exit Tariff_1a'!$B$12:$B$292,$B98,'Exit Tariff_1a'!E$12:E$292)=0,1,'Exit Tariff_1a'!E98)</f>
        <v>5409.3561316230134</v>
      </c>
    </row>
    <row r="99" spans="1:5" ht="15" customHeight="1" x14ac:dyDescent="0.25">
      <c r="A99" s="41" t="str">
        <f>'Exit Capacity'!A99</f>
        <v>41.09</v>
      </c>
      <c r="B99" s="4" t="str">
        <f>'Exit Capacity'!B99</f>
        <v>Salida Nacional / National exit</v>
      </c>
      <c r="C99" s="46">
        <f>IF(SUMIF('Exit Tariff_1a'!$B$12:$B$292,$B99,'Exit Tariff_1a'!C$12:C$292)=0,1,'Exit Tariff_1a'!C99)</f>
        <v>3995.3558959668944</v>
      </c>
      <c r="D99" s="46">
        <f>IF(SUMIF('Exit Tariff_1a'!$B$12:$B$292,$B99,'Exit Tariff_1a'!D$12:D$292)=0,1,'Exit Tariff_1a'!D99)</f>
        <v>4047.317057428902</v>
      </c>
      <c r="E99" s="51">
        <f>IF(SUMIF('Exit Tariff_1a'!$B$12:$B$292,$B99,'Exit Tariff_1a'!E$12:E$292)=0,1,'Exit Tariff_1a'!E99)</f>
        <v>4053.9685285772412</v>
      </c>
    </row>
    <row r="100" spans="1:5" ht="15" customHeight="1" x14ac:dyDescent="0.25">
      <c r="A100" s="41" t="str">
        <f>'Exit Capacity'!A100</f>
        <v>41.10</v>
      </c>
      <c r="B100" s="4" t="str">
        <f>'Exit Capacity'!B100</f>
        <v>Salida Nacional / National exit</v>
      </c>
      <c r="C100" s="46">
        <f>IF(SUMIF('Exit Tariff_1a'!$B$12:$B$292,$B100,'Exit Tariff_1a'!C$12:C$292)=0,1,'Exit Tariff_1a'!C100)</f>
        <v>3187.8653968556578</v>
      </c>
      <c r="D100" s="46">
        <f>IF(SUMIF('Exit Tariff_1a'!$B$12:$B$292,$B100,'Exit Tariff_1a'!D$12:D$292)=0,1,'Exit Tariff_1a'!D100)</f>
        <v>3239.0806736795839</v>
      </c>
      <c r="E100" s="51">
        <f>IF(SUMIF('Exit Tariff_1a'!$B$12:$B$292,$B100,'Exit Tariff_1a'!E$12:E$292)=0,1,'Exit Tariff_1a'!E100)</f>
        <v>3246.743190626958</v>
      </c>
    </row>
    <row r="101" spans="1:5" ht="15" customHeight="1" x14ac:dyDescent="0.25">
      <c r="A101" s="41" t="str">
        <f>'Exit Capacity'!A101</f>
        <v>41-16</v>
      </c>
      <c r="B101" s="4" t="str">
        <f>'Exit Capacity'!B101</f>
        <v>Salida Nacional / National exit</v>
      </c>
      <c r="C101" s="46">
        <f>IF(SUMIF('Exit Tariff_1a'!$B$12:$B$292,$B101,'Exit Tariff_1a'!C$12:C$292)=0,1,'Exit Tariff_1a'!C101)</f>
        <v>1067.8745347479728</v>
      </c>
      <c r="D101" s="46">
        <f>IF(SUMIF('Exit Tariff_1a'!$B$12:$B$292,$B101,'Exit Tariff_1a'!D$12:D$292)=0,1,'Exit Tariff_1a'!D101)</f>
        <v>1082.1590997597145</v>
      </c>
      <c r="E101" s="51">
        <f>IF(SUMIF('Exit Tariff_1a'!$B$12:$B$292,$B101,'Exit Tariff_1a'!E$12:E$292)=0,1,'Exit Tariff_1a'!E101)</f>
        <v>1084.0326106896512</v>
      </c>
    </row>
    <row r="102" spans="1:5" ht="15" customHeight="1" x14ac:dyDescent="0.25">
      <c r="A102" s="41" t="str">
        <f>'Exit Capacity'!A102</f>
        <v>43.01</v>
      </c>
      <c r="B102" s="4" t="str">
        <f>'Exit Capacity'!B102</f>
        <v>Salida Nacional / National exit</v>
      </c>
      <c r="C102" s="46">
        <f>IF(SUMIF('Exit Tariff_1a'!$B$12:$B$292,$B102,'Exit Tariff_1a'!C$12:C$292)=0,1,'Exit Tariff_1a'!C102)</f>
        <v>4000.4511093686915</v>
      </c>
      <c r="D102" s="46">
        <f>IF(SUMIF('Exit Tariff_1a'!$B$12:$B$292,$B102,'Exit Tariff_1a'!D$12:D$292)=0,1,'Exit Tariff_1a'!D102)</f>
        <v>4052.4785360679271</v>
      </c>
      <c r="E102" s="51">
        <f>IF(SUMIF('Exit Tariff_1a'!$B$12:$B$292,$B102,'Exit Tariff_1a'!E$12:E$292)=0,1,'Exit Tariff_1a'!E102)</f>
        <v>4059.1384897309199</v>
      </c>
    </row>
    <row r="103" spans="1:5" ht="15" customHeight="1" x14ac:dyDescent="0.25">
      <c r="A103" s="41" t="str">
        <f>'Exit Capacity'!A103</f>
        <v>43X.00</v>
      </c>
      <c r="B103" s="4" t="str">
        <f>'Exit Capacity'!B103</f>
        <v>Salida Nacional / National exit</v>
      </c>
      <c r="C103" s="46">
        <f>IF(SUMIF('Exit Tariff_1a'!$B$12:$B$292,$B103,'Exit Tariff_1a'!C$12:C$292)=0,1,'Exit Tariff_1a'!C103)</f>
        <v>43260.3723741508</v>
      </c>
      <c r="D103" s="46">
        <f>IF(SUMIF('Exit Tariff_1a'!$B$12:$B$292,$B103,'Exit Tariff_1a'!D$12:D$292)=0,1,'Exit Tariff_1a'!D103)</f>
        <v>39516.733943502637</v>
      </c>
      <c r="E103" s="51">
        <f>IF(SUMIF('Exit Tariff_1a'!$B$12:$B$292,$B103,'Exit Tariff_1a'!E$12:E$292)=0,1,'Exit Tariff_1a'!E103)</f>
        <v>35436.877696113203</v>
      </c>
    </row>
    <row r="104" spans="1:5" ht="15" customHeight="1" x14ac:dyDescent="0.25">
      <c r="A104" s="41" t="str">
        <f>'Exit Capacity'!A104</f>
        <v>45.01DXC</v>
      </c>
      <c r="B104" s="4" t="str">
        <f>'Exit Capacity'!B104</f>
        <v>Salida Nacional / National exit</v>
      </c>
      <c r="C104" s="46">
        <f>IF(SUMIF('Exit Tariff_1a'!$B$12:$B$292,$B104,'Exit Tariff_1a'!C$12:C$292)=0,1,'Exit Tariff_1a'!C104)</f>
        <v>5383.2751346000514</v>
      </c>
      <c r="D104" s="46">
        <f>IF(SUMIF('Exit Tariff_1a'!$B$12:$B$292,$B104,'Exit Tariff_1a'!D$12:D$292)=0,1,'Exit Tariff_1a'!D104)</f>
        <v>5414.7984001648019</v>
      </c>
      <c r="E104" s="51">
        <f>IF(SUMIF('Exit Tariff_1a'!$B$12:$B$292,$B104,'Exit Tariff_1a'!E$12:E$292)=0,1,'Exit Tariff_1a'!E104)</f>
        <v>5411.2474056543242</v>
      </c>
    </row>
    <row r="105" spans="1:5" ht="15" customHeight="1" x14ac:dyDescent="0.25">
      <c r="A105" s="41" t="str">
        <f>'Exit Capacity'!A105</f>
        <v>45.02</v>
      </c>
      <c r="B105" s="4" t="str">
        <f>'Exit Capacity'!B105</f>
        <v>Salida Nacional / National exit</v>
      </c>
      <c r="C105" s="46">
        <f>IF(SUMIF('Exit Tariff_1a'!$B$12:$B$292,$B105,'Exit Tariff_1a'!C$12:C$292)=0,1,'Exit Tariff_1a'!C105)</f>
        <v>2904.6692533506302</v>
      </c>
      <c r="D105" s="46">
        <f>IF(SUMIF('Exit Tariff_1a'!$B$12:$B$292,$B105,'Exit Tariff_1a'!D$12:D$292)=0,1,'Exit Tariff_1a'!D105)</f>
        <v>2942.6410295119827</v>
      </c>
      <c r="E105" s="51">
        <f>IF(SUMIF('Exit Tariff_1a'!$B$12:$B$292,$B105,'Exit Tariff_1a'!E$12:E$292)=0,1,'Exit Tariff_1a'!E105)</f>
        <v>2947.5239050800128</v>
      </c>
    </row>
    <row r="106" spans="1:5" ht="15" customHeight="1" x14ac:dyDescent="0.25">
      <c r="A106" s="41" t="str">
        <f>'Exit Capacity'!A106</f>
        <v>45.03</v>
      </c>
      <c r="B106" s="4" t="str">
        <f>'Exit Capacity'!B106</f>
        <v>Salida Nacional / National exit</v>
      </c>
      <c r="C106" s="46">
        <f>IF(SUMIF('Exit Tariff_1a'!$B$12:$B$292,$B106,'Exit Tariff_1a'!C$12:C$292)=0,1,'Exit Tariff_1a'!C106)</f>
        <v>1594.3285388529362</v>
      </c>
      <c r="D106" s="46">
        <f>IF(SUMIF('Exit Tariff_1a'!$B$12:$B$292,$B106,'Exit Tariff_1a'!D$12:D$292)=0,1,'Exit Tariff_1a'!D106)</f>
        <v>1615.1706661743674</v>
      </c>
      <c r="E106" s="51">
        <f>IF(SUMIF('Exit Tariff_1a'!$B$12:$B$292,$B106,'Exit Tariff_1a'!E$12:E$292)=0,1,'Exit Tariff_1a'!E106)</f>
        <v>1617.8508019112669</v>
      </c>
    </row>
    <row r="107" spans="1:5" ht="15" customHeight="1" x14ac:dyDescent="0.25">
      <c r="A107" s="41" t="str">
        <f>'Exit Capacity'!A107</f>
        <v>45.04</v>
      </c>
      <c r="B107" s="4" t="str">
        <f>'Exit Capacity'!B107</f>
        <v>Salida Nacional / National exit</v>
      </c>
      <c r="C107" s="46">
        <f>IF(SUMIF('Exit Tariff_1a'!$B$12:$B$292,$B107,'Exit Tariff_1a'!C$12:C$292)=0,1,'Exit Tariff_1a'!C107)</f>
        <v>26403.341708221385</v>
      </c>
      <c r="D107" s="46">
        <f>IF(SUMIF('Exit Tariff_1a'!$B$12:$B$292,$B107,'Exit Tariff_1a'!D$12:D$292)=0,1,'Exit Tariff_1a'!D107)</f>
        <v>25143.397066652364</v>
      </c>
      <c r="E107" s="51">
        <f>IF(SUMIF('Exit Tariff_1a'!$B$12:$B$292,$B107,'Exit Tariff_1a'!E$12:E$292)=0,1,'Exit Tariff_1a'!E107)</f>
        <v>23687.947374477371</v>
      </c>
    </row>
    <row r="108" spans="1:5" ht="15" customHeight="1" x14ac:dyDescent="0.25">
      <c r="A108" s="41" t="str">
        <f>'Exit Capacity'!A108</f>
        <v>45-16</v>
      </c>
      <c r="B108" s="4" t="str">
        <f>'Exit Capacity'!B108</f>
        <v>Salida Nacional / National exit</v>
      </c>
      <c r="C108" s="46">
        <f>IF(SUMIF('Exit Tariff_1a'!$B$12:$B$292,$B108,'Exit Tariff_1a'!C$12:C$292)=0,1,'Exit Tariff_1a'!C108)</f>
        <v>5564.0454988474467</v>
      </c>
      <c r="D108" s="46">
        <f>IF(SUMIF('Exit Tariff_1a'!$B$12:$B$292,$B108,'Exit Tariff_1a'!D$12:D$292)=0,1,'Exit Tariff_1a'!D108)</f>
        <v>5636.4586626578548</v>
      </c>
      <c r="E108" s="51">
        <f>IF(SUMIF('Exit Tariff_1a'!$B$12:$B$292,$B108,'Exit Tariff_1a'!E$12:E$292)=0,1,'Exit Tariff_1a'!E108)</f>
        <v>5645.7070611656745</v>
      </c>
    </row>
    <row r="109" spans="1:5" ht="15" customHeight="1" x14ac:dyDescent="0.25">
      <c r="A109" s="41" t="str">
        <f>'Exit Capacity'!A109</f>
        <v>5D.03</v>
      </c>
      <c r="B109" s="4" t="str">
        <f>'Exit Capacity'!B109</f>
        <v>Salida Nacional / National exit</v>
      </c>
      <c r="C109" s="46">
        <f>IF(SUMIF('Exit Tariff_1a'!$B$12:$B$292,$B109,'Exit Tariff_1a'!C$12:C$292)=0,1,'Exit Tariff_1a'!C109)</f>
        <v>5954.089424132444</v>
      </c>
      <c r="D109" s="46">
        <f>IF(SUMIF('Exit Tariff_1a'!$B$12:$B$292,$B109,'Exit Tariff_1a'!D$12:D$292)=0,1,'Exit Tariff_1a'!D109)</f>
        <v>6010.2481119612748</v>
      </c>
      <c r="E109" s="51">
        <f>IF(SUMIF('Exit Tariff_1a'!$B$12:$B$292,$B109,'Exit Tariff_1a'!E$12:E$292)=0,1,'Exit Tariff_1a'!E109)</f>
        <v>6012.8455456170632</v>
      </c>
    </row>
    <row r="110" spans="1:5" ht="15" customHeight="1" x14ac:dyDescent="0.25">
      <c r="A110" s="41" t="str">
        <f>'Exit Capacity'!A110</f>
        <v>5D.03.04</v>
      </c>
      <c r="B110" s="4" t="str">
        <f>'Exit Capacity'!B110</f>
        <v>Salida Nacional / National exit</v>
      </c>
      <c r="C110" s="46">
        <f>IF(SUMIF('Exit Tariff_1a'!$B$12:$B$292,$B110,'Exit Tariff_1a'!C$12:C$292)=0,1,'Exit Tariff_1a'!C110)</f>
        <v>35172.3184620666</v>
      </c>
      <c r="D110" s="46">
        <f>IF(SUMIF('Exit Tariff_1a'!$B$12:$B$292,$B110,'Exit Tariff_1a'!D$12:D$292)=0,1,'Exit Tariff_1a'!D110)</f>
        <v>32094.363780704574</v>
      </c>
      <c r="E110" s="51">
        <f>IF(SUMIF('Exit Tariff_1a'!$B$12:$B$292,$B110,'Exit Tariff_1a'!E$12:E$292)=0,1,'Exit Tariff_1a'!E110)</f>
        <v>28776.816534840105</v>
      </c>
    </row>
    <row r="111" spans="1:5" ht="15" customHeight="1" x14ac:dyDescent="0.25">
      <c r="A111" s="41" t="str">
        <f>'Exit Capacity'!A111</f>
        <v>6</v>
      </c>
      <c r="B111" s="4" t="str">
        <f>'Exit Capacity'!B111</f>
        <v>Salida Nacional / National exit</v>
      </c>
      <c r="C111" s="46">
        <f>IF(SUMIF('Exit Tariff_1a'!$B$12:$B$292,$B111,'Exit Tariff_1a'!C$12:C$292)=0,1,'Exit Tariff_1a'!C111)</f>
        <v>34085.323940838745</v>
      </c>
      <c r="D111" s="46">
        <f>IF(SUMIF('Exit Tariff_1a'!$B$12:$B$292,$B111,'Exit Tariff_1a'!D$12:D$292)=0,1,'Exit Tariff_1a'!D111)</f>
        <v>34638.827084295794</v>
      </c>
      <c r="E111" s="51">
        <f>IF(SUMIF('Exit Tariff_1a'!$B$12:$B$292,$B111,'Exit Tariff_1a'!E$12:E$292)=0,1,'Exit Tariff_1a'!E111)</f>
        <v>34696.491463677026</v>
      </c>
    </row>
    <row r="112" spans="1:5" ht="15" customHeight="1" x14ac:dyDescent="0.25">
      <c r="A112" s="41" t="str">
        <f>'Exit Capacity'!A112</f>
        <v>7A</v>
      </c>
      <c r="B112" s="4" t="str">
        <f>'Exit Capacity'!B112</f>
        <v>Salida Nacional / National exit</v>
      </c>
      <c r="C112" s="46">
        <f>IF(SUMIF('Exit Tariff_1a'!$B$12:$B$292,$B112,'Exit Tariff_1a'!C$12:C$292)=0,1,'Exit Tariff_1a'!C112)</f>
        <v>990.67113891156896</v>
      </c>
      <c r="D112" s="46">
        <f>IF(SUMIF('Exit Tariff_1a'!$B$12:$B$292,$B112,'Exit Tariff_1a'!D$12:D$292)=0,1,'Exit Tariff_1a'!D112)</f>
        <v>1000.3422240138525</v>
      </c>
      <c r="E112" s="51">
        <f>IF(SUMIF('Exit Tariff_1a'!$B$12:$B$292,$B112,'Exit Tariff_1a'!E$12:E$292)=0,1,'Exit Tariff_1a'!E112)</f>
        <v>1001.215783365283</v>
      </c>
    </row>
    <row r="113" spans="1:5" ht="15" customHeight="1" x14ac:dyDescent="0.25">
      <c r="A113" s="41" t="str">
        <f>'Exit Capacity'!A113</f>
        <v>7B</v>
      </c>
      <c r="B113" s="4" t="str">
        <f>'Exit Capacity'!B113</f>
        <v>Salida Nacional / National exit</v>
      </c>
      <c r="C113" s="46">
        <f>IF(SUMIF('Exit Tariff_1a'!$B$12:$B$292,$B113,'Exit Tariff_1a'!C$12:C$292)=0,1,'Exit Tariff_1a'!C113)</f>
        <v>659.43776374955428</v>
      </c>
      <c r="D113" s="46">
        <f>IF(SUMIF('Exit Tariff_1a'!$B$12:$B$292,$B113,'Exit Tariff_1a'!D$12:D$292)=0,1,'Exit Tariff_1a'!D113)</f>
        <v>665.87529733904432</v>
      </c>
      <c r="E113" s="51">
        <f>IF(SUMIF('Exit Tariff_1a'!$B$12:$B$292,$B113,'Exit Tariff_1a'!E$12:E$292)=0,1,'Exit Tariff_1a'!E113)</f>
        <v>666.45677993461356</v>
      </c>
    </row>
    <row r="114" spans="1:5" ht="15" customHeight="1" x14ac:dyDescent="0.25">
      <c r="A114" s="41" t="str">
        <f>'Exit Capacity'!A114</f>
        <v>9E.C.</v>
      </c>
      <c r="B114" s="4" t="str">
        <f>'Exit Capacity'!B114</f>
        <v>Salida Nacional / National exit</v>
      </c>
      <c r="C114" s="46">
        <f>IF(SUMIF('Exit Tariff_1a'!$B$12:$B$292,$B114,'Exit Tariff_1a'!C$12:C$292)=0,1,'Exit Tariff_1a'!C114)</f>
        <v>4246.0653187875796</v>
      </c>
      <c r="D114" s="46">
        <f>IF(SUMIF('Exit Tariff_1a'!$B$12:$B$292,$B114,'Exit Tariff_1a'!D$12:D$292)=0,1,'Exit Tariff_1a'!D114)</f>
        <v>4268.6069049664757</v>
      </c>
      <c r="E114" s="51">
        <f>IF(SUMIF('Exit Tariff_1a'!$B$12:$B$292,$B114,'Exit Tariff_1a'!E$12:E$292)=0,1,'Exit Tariff_1a'!E114)</f>
        <v>4267.0104639887659</v>
      </c>
    </row>
    <row r="115" spans="1:5" ht="15" customHeight="1" x14ac:dyDescent="0.25">
      <c r="A115" s="41" t="str">
        <f>'Exit Capacity'!A115</f>
        <v>A1</v>
      </c>
      <c r="B115" s="4" t="str">
        <f>'Exit Capacity'!B115</f>
        <v>Salida Nacional / National exit</v>
      </c>
      <c r="C115" s="46">
        <f>IF(SUMIF('Exit Tariff_1a'!$B$12:$B$292,$B115,'Exit Tariff_1a'!C$12:C$292)=0,1,'Exit Tariff_1a'!C115)</f>
        <v>1653.542253958803</v>
      </c>
      <c r="D115" s="46">
        <f>IF(SUMIF('Exit Tariff_1a'!$B$12:$B$292,$B115,'Exit Tariff_1a'!D$12:D$292)=0,1,'Exit Tariff_1a'!D115)</f>
        <v>1676.7143247722165</v>
      </c>
      <c r="E115" s="51">
        <f>IF(SUMIF('Exit Tariff_1a'!$B$12:$B$292,$B115,'Exit Tariff_1a'!E$12:E$292)=0,1,'Exit Tariff_1a'!E115)</f>
        <v>1679.8696336581907</v>
      </c>
    </row>
    <row r="116" spans="1:5" ht="15" customHeight="1" x14ac:dyDescent="0.25">
      <c r="A116" s="41" t="str">
        <f>'Exit Capacity'!A116</f>
        <v>A10</v>
      </c>
      <c r="B116" s="4" t="str">
        <f>'Exit Capacity'!B116</f>
        <v>Salida Nacional / National exit</v>
      </c>
      <c r="C116" s="46">
        <f>IF(SUMIF('Exit Tariff_1a'!$B$12:$B$292,$B116,'Exit Tariff_1a'!C$12:C$292)=0,1,'Exit Tariff_1a'!C116)</f>
        <v>12744.885787707515</v>
      </c>
      <c r="D116" s="46">
        <f>IF(SUMIF('Exit Tariff_1a'!$B$12:$B$292,$B116,'Exit Tariff_1a'!D$12:D$292)=0,1,'Exit Tariff_1a'!D116)</f>
        <v>12808.215186593468</v>
      </c>
      <c r="E116" s="51">
        <f>IF(SUMIF('Exit Tariff_1a'!$B$12:$B$292,$B116,'Exit Tariff_1a'!E$12:E$292)=0,1,'Exit Tariff_1a'!E116)</f>
        <v>12804.704909635282</v>
      </c>
    </row>
    <row r="117" spans="1:5" ht="15" customHeight="1" x14ac:dyDescent="0.25">
      <c r="A117" s="41" t="str">
        <f>'Exit Capacity'!A117</f>
        <v>A3</v>
      </c>
      <c r="B117" s="4" t="str">
        <f>'Exit Capacity'!B117</f>
        <v>Salida Nacional / National exit</v>
      </c>
      <c r="C117" s="46">
        <f>IF(SUMIF('Exit Tariff_1a'!$B$12:$B$292,$B117,'Exit Tariff_1a'!C$12:C$292)=0,1,'Exit Tariff_1a'!C117)</f>
        <v>8972.5483341451181</v>
      </c>
      <c r="D117" s="46">
        <f>IF(SUMIF('Exit Tariff_1a'!$B$12:$B$292,$B117,'Exit Tariff_1a'!D$12:D$292)=0,1,'Exit Tariff_1a'!D117)</f>
        <v>9076.3444480888393</v>
      </c>
      <c r="E117" s="51">
        <f>IF(SUMIF('Exit Tariff_1a'!$B$12:$B$292,$B117,'Exit Tariff_1a'!E$12:E$292)=0,1,'Exit Tariff_1a'!E117)</f>
        <v>9086.3528347073989</v>
      </c>
    </row>
    <row r="118" spans="1:5" ht="15" customHeight="1" x14ac:dyDescent="0.25">
      <c r="A118" s="41" t="str">
        <f>'Exit Capacity'!A118</f>
        <v>A36L</v>
      </c>
      <c r="B118" s="4" t="str">
        <f>'Exit Capacity'!B118</f>
        <v>Salida Nacional / National exit</v>
      </c>
      <c r="C118" s="46">
        <f>IF(SUMIF('Exit Tariff_1a'!$B$12:$B$292,$B118,'Exit Tariff_1a'!C$12:C$292)=0,1,'Exit Tariff_1a'!C118)</f>
        <v>64519.485622167827</v>
      </c>
      <c r="D118" s="46">
        <f>IF(SUMIF('Exit Tariff_1a'!$B$12:$B$292,$B118,'Exit Tariff_1a'!D$12:D$292)=0,1,'Exit Tariff_1a'!D118)</f>
        <v>65128.030337207951</v>
      </c>
      <c r="E118" s="51">
        <f>IF(SUMIF('Exit Tariff_1a'!$B$12:$B$292,$B118,'Exit Tariff_1a'!E$12:E$292)=0,1,'Exit Tariff_1a'!E118)</f>
        <v>65156.176552602352</v>
      </c>
    </row>
    <row r="119" spans="1:5" ht="15" customHeight="1" x14ac:dyDescent="0.25">
      <c r="A119" s="41" t="str">
        <f>'Exit Capacity'!A119</f>
        <v>A5A</v>
      </c>
      <c r="B119" s="4" t="str">
        <f>'Exit Capacity'!B119</f>
        <v>Salida Nacional / National exit</v>
      </c>
      <c r="C119" s="46">
        <f>IF(SUMIF('Exit Tariff_1a'!$B$12:$B$292,$B119,'Exit Tariff_1a'!C$12:C$292)=0,1,'Exit Tariff_1a'!C119)</f>
        <v>146.23520402303569</v>
      </c>
      <c r="D119" s="46">
        <f>IF(SUMIF('Exit Tariff_1a'!$B$12:$B$292,$B119,'Exit Tariff_1a'!D$12:D$292)=0,1,'Exit Tariff_1a'!D119)</f>
        <v>149.04813184390349</v>
      </c>
      <c r="E119" s="51">
        <f>IF(SUMIF('Exit Tariff_1a'!$B$12:$B$292,$B119,'Exit Tariff_1a'!E$12:E$292)=0,1,'Exit Tariff_1a'!E119)</f>
        <v>149.51154711307478</v>
      </c>
    </row>
    <row r="120" spans="1:5" ht="15" customHeight="1" x14ac:dyDescent="0.25">
      <c r="A120" s="41" t="str">
        <f>'Exit Capacity'!A120</f>
        <v>A6</v>
      </c>
      <c r="B120" s="4" t="str">
        <f>'Exit Capacity'!B120</f>
        <v>Salida Nacional / National exit</v>
      </c>
      <c r="C120" s="46">
        <f>IF(SUMIF('Exit Tariff_1a'!$B$12:$B$292,$B120,'Exit Tariff_1a'!C$12:C$292)=0,1,'Exit Tariff_1a'!C120)</f>
        <v>1020.8526102841486</v>
      </c>
      <c r="D120" s="46">
        <f>IF(SUMIF('Exit Tariff_1a'!$B$12:$B$292,$B120,'Exit Tariff_1a'!D$12:D$292)=0,1,'Exit Tariff_1a'!D120)</f>
        <v>1032.0662142403135</v>
      </c>
      <c r="E120" s="51">
        <f>IF(SUMIF('Exit Tariff_1a'!$B$12:$B$292,$B120,'Exit Tariff_1a'!E$12:E$292)=0,1,'Exit Tariff_1a'!E120)</f>
        <v>1033.0261020978223</v>
      </c>
    </row>
    <row r="121" spans="1:5" ht="15" customHeight="1" x14ac:dyDescent="0.25">
      <c r="A121" s="41" t="str">
        <f>'Exit Capacity'!A121</f>
        <v>A7</v>
      </c>
      <c r="B121" s="4" t="str">
        <f>'Exit Capacity'!B121</f>
        <v>Salida Nacional / National exit</v>
      </c>
      <c r="C121" s="46">
        <f>IF(SUMIF('Exit Tariff_1a'!$B$12:$B$292,$B121,'Exit Tariff_1a'!C$12:C$292)=0,1,'Exit Tariff_1a'!C121)</f>
        <v>82.431150404113311</v>
      </c>
      <c r="D121" s="46">
        <f>IF(SUMIF('Exit Tariff_1a'!$B$12:$B$292,$B121,'Exit Tariff_1a'!D$12:D$292)=0,1,'Exit Tariff_1a'!D121)</f>
        <v>82.903968472309401</v>
      </c>
      <c r="E121" s="51">
        <f>IF(SUMIF('Exit Tariff_1a'!$B$12:$B$292,$B121,'Exit Tariff_1a'!E$12:E$292)=0,1,'Exit Tariff_1a'!E121)</f>
        <v>82.896527332946306</v>
      </c>
    </row>
    <row r="122" spans="1:5" ht="15" customHeight="1" x14ac:dyDescent="0.25">
      <c r="A122" s="41" t="str">
        <f>'Exit Capacity'!A122</f>
        <v>A8</v>
      </c>
      <c r="B122" s="4" t="str">
        <f>'Exit Capacity'!B122</f>
        <v>Salida Nacional / National exit</v>
      </c>
      <c r="C122" s="46">
        <f>IF(SUMIF('Exit Tariff_1a'!$B$12:$B$292,$B122,'Exit Tariff_1a'!C$12:C$292)=0,1,'Exit Tariff_1a'!C122)</f>
        <v>50.096687894915632</v>
      </c>
      <c r="D122" s="46">
        <f>IF(SUMIF('Exit Tariff_1a'!$B$12:$B$292,$B122,'Exit Tariff_1a'!D$12:D$292)=0,1,'Exit Tariff_1a'!D122)</f>
        <v>50.345618578439073</v>
      </c>
      <c r="E122" s="51">
        <f>IF(SUMIF('Exit Tariff_1a'!$B$12:$B$292,$B122,'Exit Tariff_1a'!E$12:E$292)=0,1,'Exit Tariff_1a'!E122)</f>
        <v>50.33182063217825</v>
      </c>
    </row>
    <row r="123" spans="1:5" ht="15" customHeight="1" x14ac:dyDescent="0.25">
      <c r="A123" s="41" t="str">
        <f>'Exit Capacity'!A123</f>
        <v>A9</v>
      </c>
      <c r="B123" s="4" t="str">
        <f>'Exit Capacity'!B123</f>
        <v>Salida Nacional / National exit</v>
      </c>
      <c r="C123" s="46">
        <f>IF(SUMIF('Exit Tariff_1a'!$B$12:$B$292,$B123,'Exit Tariff_1a'!C$12:C$292)=0,1,'Exit Tariff_1a'!C123)</f>
        <v>8919.8816376819577</v>
      </c>
      <c r="D123" s="46">
        <f>IF(SUMIF('Exit Tariff_1a'!$B$12:$B$292,$B123,'Exit Tariff_1a'!D$12:D$292)=0,1,'Exit Tariff_1a'!D123)</f>
        <v>9168.8626303749625</v>
      </c>
      <c r="E123" s="51">
        <f>IF(SUMIF('Exit Tariff_1a'!$B$12:$B$292,$B123,'Exit Tariff_1a'!E$12:E$292)=0,1,'Exit Tariff_1a'!E123)</f>
        <v>9188.5724439713667</v>
      </c>
    </row>
    <row r="124" spans="1:5" ht="15" customHeight="1" x14ac:dyDescent="0.25">
      <c r="A124" s="41" t="str">
        <f>'Exit Capacity'!A124</f>
        <v>A9A</v>
      </c>
      <c r="B124" s="4" t="str">
        <f>'Exit Capacity'!B124</f>
        <v>Salida Nacional / National exit</v>
      </c>
      <c r="C124" s="46">
        <f>IF(SUMIF('Exit Tariff_1a'!$B$12:$B$292,$B124,'Exit Tariff_1a'!C$12:C$292)=0,1,'Exit Tariff_1a'!C124)</f>
        <v>549.72990468402236</v>
      </c>
      <c r="D124" s="46">
        <f>IF(SUMIF('Exit Tariff_1a'!$B$12:$B$292,$B124,'Exit Tariff_1a'!D$12:D$292)=0,1,'Exit Tariff_1a'!D124)</f>
        <v>557.49034693736655</v>
      </c>
      <c r="E124" s="51">
        <f>IF(SUMIF('Exit Tariff_1a'!$B$12:$B$292,$B124,'Exit Tariff_1a'!E$12:E$292)=0,1,'Exit Tariff_1a'!E124)</f>
        <v>558.49832192513497</v>
      </c>
    </row>
    <row r="125" spans="1:5" ht="15" customHeight="1" x14ac:dyDescent="0.25">
      <c r="A125" s="41" t="str">
        <f>'Exit Capacity'!A125</f>
        <v>A9B</v>
      </c>
      <c r="B125" s="4" t="str">
        <f>'Exit Capacity'!B125</f>
        <v>Salida Nacional / National exit</v>
      </c>
      <c r="C125" s="46">
        <f>IF(SUMIF('Exit Tariff_1a'!$B$12:$B$292,$B125,'Exit Tariff_1a'!C$12:C$292)=0,1,'Exit Tariff_1a'!C125)</f>
        <v>460.74731453053482</v>
      </c>
      <c r="D125" s="46">
        <f>IF(SUMIF('Exit Tariff_1a'!$B$12:$B$292,$B125,'Exit Tariff_1a'!D$12:D$292)=0,1,'Exit Tariff_1a'!D125)</f>
        <v>464.67300560201789</v>
      </c>
      <c r="E125" s="51">
        <f>IF(SUMIF('Exit Tariff_1a'!$B$12:$B$292,$B125,'Exit Tariff_1a'!E$12:E$292)=0,1,'Exit Tariff_1a'!E125)</f>
        <v>464.94114050186943</v>
      </c>
    </row>
    <row r="126" spans="1:5" ht="15" customHeight="1" x14ac:dyDescent="0.25">
      <c r="A126" s="41" t="str">
        <f>'Exit Capacity'!A126</f>
        <v>B02</v>
      </c>
      <c r="B126" s="4" t="str">
        <f>'Exit Capacity'!B126</f>
        <v>Salida Nacional / National exit</v>
      </c>
      <c r="C126" s="46">
        <f>IF(SUMIF('Exit Tariff_1a'!$B$12:$B$292,$B126,'Exit Tariff_1a'!C$12:C$292)=0,1,'Exit Tariff_1a'!C126)</f>
        <v>2640.7693256768862</v>
      </c>
      <c r="D126" s="46">
        <f>IF(SUMIF('Exit Tariff_1a'!$B$12:$B$292,$B126,'Exit Tariff_1a'!D$12:D$292)=0,1,'Exit Tariff_1a'!D126)</f>
        <v>2664.7856616547319</v>
      </c>
      <c r="E126" s="51">
        <f>IF(SUMIF('Exit Tariff_1a'!$B$12:$B$292,$B126,'Exit Tariff_1a'!E$12:E$292)=0,1,'Exit Tariff_1a'!E126)</f>
        <v>2663.3786652613162</v>
      </c>
    </row>
    <row r="127" spans="1:5" ht="15" customHeight="1" x14ac:dyDescent="0.25">
      <c r="A127" s="41" t="str">
        <f>'Exit Capacity'!A127</f>
        <v>B04</v>
      </c>
      <c r="B127" s="4" t="str">
        <f>'Exit Capacity'!B127</f>
        <v>Salida Nacional / National exit</v>
      </c>
      <c r="C127" s="46">
        <f>IF(SUMIF('Exit Tariff_1a'!$B$12:$B$292,$B127,'Exit Tariff_1a'!C$12:C$292)=0,1,'Exit Tariff_1a'!C127)</f>
        <v>11074.158467049812</v>
      </c>
      <c r="D127" s="46">
        <f>IF(SUMIF('Exit Tariff_1a'!$B$12:$B$292,$B127,'Exit Tariff_1a'!D$12:D$292)=0,1,'Exit Tariff_1a'!D127)</f>
        <v>11226.913063193473</v>
      </c>
      <c r="E127" s="51">
        <f>IF(SUMIF('Exit Tariff_1a'!$B$12:$B$292,$B127,'Exit Tariff_1a'!E$12:E$292)=0,1,'Exit Tariff_1a'!E127)</f>
        <v>11247.457220634915</v>
      </c>
    </row>
    <row r="128" spans="1:5" ht="15" customHeight="1" x14ac:dyDescent="0.25">
      <c r="A128" s="41" t="str">
        <f>'Exit Capacity'!A128</f>
        <v>B05</v>
      </c>
      <c r="B128" s="4" t="str">
        <f>'Exit Capacity'!B128</f>
        <v>Salida Nacional / National exit</v>
      </c>
      <c r="C128" s="46">
        <f>IF(SUMIF('Exit Tariff_1a'!$B$12:$B$292,$B128,'Exit Tariff_1a'!C$12:C$292)=0,1,'Exit Tariff_1a'!C128)</f>
        <v>3447.7983183489996</v>
      </c>
      <c r="D128" s="46">
        <f>IF(SUMIF('Exit Tariff_1a'!$B$12:$B$292,$B128,'Exit Tariff_1a'!D$12:D$292)=0,1,'Exit Tariff_1a'!D128)</f>
        <v>3495.3565180326377</v>
      </c>
      <c r="E128" s="51">
        <f>IF(SUMIF('Exit Tariff_1a'!$B$12:$B$292,$B128,'Exit Tariff_1a'!E$12:E$292)=0,1,'Exit Tariff_1a'!E128)</f>
        <v>3501.7526800244727</v>
      </c>
    </row>
    <row r="129" spans="1:5" ht="15" customHeight="1" x14ac:dyDescent="0.25">
      <c r="A129" s="41" t="str">
        <f>'Exit Capacity'!A129</f>
        <v>B07</v>
      </c>
      <c r="B129" s="4" t="str">
        <f>'Exit Capacity'!B129</f>
        <v>Salida Nacional / National exit</v>
      </c>
      <c r="C129" s="46">
        <f>IF(SUMIF('Exit Tariff_1a'!$B$12:$B$292,$B129,'Exit Tariff_1a'!C$12:C$292)=0,1,'Exit Tariff_1a'!C129)</f>
        <v>5007.6552945252815</v>
      </c>
      <c r="D129" s="46">
        <f>IF(SUMIF('Exit Tariff_1a'!$B$12:$B$292,$B129,'Exit Tariff_1a'!D$12:D$292)=0,1,'Exit Tariff_1a'!D129)</f>
        <v>5045.9303690182505</v>
      </c>
      <c r="E129" s="51">
        <f>IF(SUMIF('Exit Tariff_1a'!$B$12:$B$292,$B129,'Exit Tariff_1a'!E$12:E$292)=0,1,'Exit Tariff_1a'!E129)</f>
        <v>5047.7843664203801</v>
      </c>
    </row>
    <row r="130" spans="1:5" ht="15" customHeight="1" x14ac:dyDescent="0.25">
      <c r="A130" s="41" t="str">
        <f>'Exit Capacity'!A130</f>
        <v>B08</v>
      </c>
      <c r="B130" s="4" t="str">
        <f>'Exit Capacity'!B130</f>
        <v>Salida Nacional / National exit</v>
      </c>
      <c r="C130" s="46">
        <f>IF(SUMIF('Exit Tariff_1a'!$B$12:$B$292,$B130,'Exit Tariff_1a'!C$12:C$292)=0,1,'Exit Tariff_1a'!C130)</f>
        <v>569.31875815699186</v>
      </c>
      <c r="D130" s="46">
        <f>IF(SUMIF('Exit Tariff_1a'!$B$12:$B$292,$B130,'Exit Tariff_1a'!D$12:D$292)=0,1,'Exit Tariff_1a'!D130)</f>
        <v>581.84245787989221</v>
      </c>
      <c r="E130" s="51">
        <f>IF(SUMIF('Exit Tariff_1a'!$B$12:$B$292,$B130,'Exit Tariff_1a'!E$12:E$292)=0,1,'Exit Tariff_1a'!E130)</f>
        <v>584.02625953873303</v>
      </c>
    </row>
    <row r="131" spans="1:5" ht="15" customHeight="1" x14ac:dyDescent="0.25">
      <c r="A131" s="41" t="str">
        <f>'Exit Capacity'!A131</f>
        <v>B10</v>
      </c>
      <c r="B131" s="4" t="str">
        <f>'Exit Capacity'!B131</f>
        <v>Salida Nacional / National exit</v>
      </c>
      <c r="C131" s="46">
        <f>IF(SUMIF('Exit Tariff_1a'!$B$12:$B$292,$B131,'Exit Tariff_1a'!C$12:C$292)=0,1,'Exit Tariff_1a'!C131)</f>
        <v>11217.643678094319</v>
      </c>
      <c r="D131" s="46">
        <f>IF(SUMIF('Exit Tariff_1a'!$B$12:$B$292,$B131,'Exit Tariff_1a'!D$12:D$292)=0,1,'Exit Tariff_1a'!D131)</f>
        <v>11348.039656244309</v>
      </c>
      <c r="E131" s="51">
        <f>IF(SUMIF('Exit Tariff_1a'!$B$12:$B$292,$B131,'Exit Tariff_1a'!E$12:E$292)=0,1,'Exit Tariff_1a'!E131)</f>
        <v>11359.802466712275</v>
      </c>
    </row>
    <row r="132" spans="1:5" ht="15" customHeight="1" x14ac:dyDescent="0.25">
      <c r="A132" s="41" t="str">
        <f>'Exit Capacity'!A132</f>
        <v>B14</v>
      </c>
      <c r="B132" s="4" t="str">
        <f>'Exit Capacity'!B132</f>
        <v>Salida Nacional / National exit</v>
      </c>
      <c r="C132" s="46">
        <f>IF(SUMIF('Exit Tariff_1a'!$B$12:$B$292,$B132,'Exit Tariff_1a'!C$12:C$292)=0,1,'Exit Tariff_1a'!C132)</f>
        <v>6740.3316015670171</v>
      </c>
      <c r="D132" s="46">
        <f>IF(SUMIF('Exit Tariff_1a'!$B$12:$B$292,$B132,'Exit Tariff_1a'!D$12:D$292)=0,1,'Exit Tariff_1a'!D132)</f>
        <v>6807.8679957632903</v>
      </c>
      <c r="E132" s="51">
        <f>IF(SUMIF('Exit Tariff_1a'!$B$12:$B$292,$B132,'Exit Tariff_1a'!E$12:E$292)=0,1,'Exit Tariff_1a'!E132)</f>
        <v>6814.2307010946261</v>
      </c>
    </row>
    <row r="133" spans="1:5" ht="15" customHeight="1" x14ac:dyDescent="0.25">
      <c r="A133" s="41" t="str">
        <f>'Exit Capacity'!A133</f>
        <v>B18</v>
      </c>
      <c r="B133" s="4" t="str">
        <f>'Exit Capacity'!B133</f>
        <v>Salida Nacional / National exit</v>
      </c>
      <c r="C133" s="46">
        <f>IF(SUMIF('Exit Tariff_1a'!$B$12:$B$292,$B133,'Exit Tariff_1a'!C$12:C$292)=0,1,'Exit Tariff_1a'!C133)</f>
        <v>50881.992712134685</v>
      </c>
      <c r="D133" s="46">
        <f>IF(SUMIF('Exit Tariff_1a'!$B$12:$B$292,$B133,'Exit Tariff_1a'!D$12:D$292)=0,1,'Exit Tariff_1a'!D133)</f>
        <v>50985.93780136951</v>
      </c>
      <c r="E133" s="51">
        <f>IF(SUMIF('Exit Tariff_1a'!$B$12:$B$292,$B133,'Exit Tariff_1a'!E$12:E$292)=0,1,'Exit Tariff_1a'!E133)</f>
        <v>50934.606255142622</v>
      </c>
    </row>
    <row r="134" spans="1:5" ht="15" customHeight="1" x14ac:dyDescent="0.25">
      <c r="A134" s="41" t="str">
        <f>'Exit Capacity'!A134</f>
        <v>B19</v>
      </c>
      <c r="B134" s="4" t="str">
        <f>'Exit Capacity'!B134</f>
        <v>Salida Nacional / National exit</v>
      </c>
      <c r="C134" s="46">
        <f>IF(SUMIF('Exit Tariff_1a'!$B$12:$B$292,$B134,'Exit Tariff_1a'!C$12:C$292)=0,1,'Exit Tariff_1a'!C134)</f>
        <v>18136.263559554773</v>
      </c>
      <c r="D134" s="46">
        <f>IF(SUMIF('Exit Tariff_1a'!$B$12:$B$292,$B134,'Exit Tariff_1a'!D$12:D$292)=0,1,'Exit Tariff_1a'!D134)</f>
        <v>18167.319461541003</v>
      </c>
      <c r="E134" s="51">
        <f>IF(SUMIF('Exit Tariff_1a'!$B$12:$B$292,$B134,'Exit Tariff_1a'!E$12:E$292)=0,1,'Exit Tariff_1a'!E134)</f>
        <v>18148.064591309765</v>
      </c>
    </row>
    <row r="135" spans="1:5" ht="15" customHeight="1" x14ac:dyDescent="0.25">
      <c r="A135" s="41" t="str">
        <f>'Exit Capacity'!A135</f>
        <v>B20</v>
      </c>
      <c r="B135" s="4" t="str">
        <f>'Exit Capacity'!B135</f>
        <v>Salida Nacional / National exit</v>
      </c>
      <c r="C135" s="46">
        <f>IF(SUMIF('Exit Tariff_1a'!$B$12:$B$292,$B135,'Exit Tariff_1a'!C$12:C$292)=0,1,'Exit Tariff_1a'!C135)</f>
        <v>29099.993238434341</v>
      </c>
      <c r="D135" s="46">
        <f>IF(SUMIF('Exit Tariff_1a'!$B$12:$B$292,$B135,'Exit Tariff_1a'!D$12:D$292)=0,1,'Exit Tariff_1a'!D135)</f>
        <v>29292.257937753675</v>
      </c>
      <c r="E135" s="51">
        <f>IF(SUMIF('Exit Tariff_1a'!$B$12:$B$292,$B135,'Exit Tariff_1a'!E$12:E$292)=0,1,'Exit Tariff_1a'!E135)</f>
        <v>29295.751218324927</v>
      </c>
    </row>
    <row r="136" spans="1:5" ht="15" customHeight="1" x14ac:dyDescent="0.25">
      <c r="A136" s="41" t="str">
        <f>'Exit Capacity'!A136</f>
        <v>BIO MADRID</v>
      </c>
      <c r="B136" s="4" t="str">
        <f>'Exit Capacity'!B136</f>
        <v>Salida Nacional / National exit</v>
      </c>
      <c r="C136" s="46">
        <f>IF(SUMIF('Exit Tariff_1a'!$B$12:$B$292,$B136,'Exit Tariff_1a'!C$12:C$292)=0,1,'Exit Tariff_1a'!C136)</f>
        <v>25.171041942808465</v>
      </c>
      <c r="D136" s="46">
        <f>IF(SUMIF('Exit Tariff_1a'!$B$12:$B$292,$B136,'Exit Tariff_1a'!D$12:D$292)=0,1,'Exit Tariff_1a'!D136)</f>
        <v>25.601161413162941</v>
      </c>
      <c r="E136" s="51">
        <f>IF(SUMIF('Exit Tariff_1a'!$B$12:$B$292,$B136,'Exit Tariff_1a'!E$12:E$292)=0,1,'Exit Tariff_1a'!E136)</f>
        <v>25.667875620835751</v>
      </c>
    </row>
    <row r="137" spans="1:5" ht="15" customHeight="1" x14ac:dyDescent="0.25">
      <c r="A137" s="41" t="str">
        <f>'Exit Capacity'!A137</f>
        <v>B22</v>
      </c>
      <c r="B137" s="4" t="str">
        <f>'Exit Capacity'!B137</f>
        <v>Salida Nacional / National exit</v>
      </c>
      <c r="C137" s="46">
        <f>IF(SUMIF('Exit Tariff_1a'!$B$12:$B$292,$B137,'Exit Tariff_1a'!C$12:C$292)=0,1,'Exit Tariff_1a'!C137)</f>
        <v>21259.757986735109</v>
      </c>
      <c r="D137" s="46">
        <f>IF(SUMIF('Exit Tariff_1a'!$B$12:$B$292,$B137,'Exit Tariff_1a'!D$12:D$292)=0,1,'Exit Tariff_1a'!D137)</f>
        <v>21300.771855918523</v>
      </c>
      <c r="E137" s="51">
        <f>IF(SUMIF('Exit Tariff_1a'!$B$12:$B$292,$B137,'Exit Tariff_1a'!E$12:E$292)=0,1,'Exit Tariff_1a'!E137)</f>
        <v>21277.524342985344</v>
      </c>
    </row>
    <row r="138" spans="1:5" ht="15" customHeight="1" x14ac:dyDescent="0.25">
      <c r="A138" s="41" t="str">
        <f>'Exit Capacity'!A138</f>
        <v>C1.01</v>
      </c>
      <c r="B138" s="4" t="str">
        <f>'Exit Capacity'!B138</f>
        <v>Salida Nacional / National exit</v>
      </c>
      <c r="C138" s="46">
        <f>IF(SUMIF('Exit Tariff_1a'!$B$12:$B$292,$B138,'Exit Tariff_1a'!C$12:C$292)=0,1,'Exit Tariff_1a'!C138)</f>
        <v>2098.0232786586776</v>
      </c>
      <c r="D138" s="46">
        <f>IF(SUMIF('Exit Tariff_1a'!$B$12:$B$292,$B138,'Exit Tariff_1a'!D$12:D$292)=0,1,'Exit Tariff_1a'!D138)</f>
        <v>2125.4500399763865</v>
      </c>
      <c r="E138" s="51">
        <f>IF(SUMIF('Exit Tariff_1a'!$B$12:$B$292,$B138,'Exit Tariff_1a'!E$12:E$292)=0,1,'Exit Tariff_1a'!E138)</f>
        <v>2128.9769085163084</v>
      </c>
    </row>
    <row r="139" spans="1:5" ht="15" customHeight="1" x14ac:dyDescent="0.25">
      <c r="A139" s="41" t="str">
        <f>'Exit Capacity'!A139</f>
        <v>C2X.01</v>
      </c>
      <c r="B139" s="4" t="str">
        <f>'Exit Capacity'!B139</f>
        <v>Salida Nacional / National exit</v>
      </c>
      <c r="C139" s="46">
        <f>IF(SUMIF('Exit Tariff_1a'!$B$12:$B$292,$B139,'Exit Tariff_1a'!C$12:C$292)=0,1,'Exit Tariff_1a'!C139)</f>
        <v>619.05453230720696</v>
      </c>
      <c r="D139" s="46">
        <f>IF(SUMIF('Exit Tariff_1a'!$B$12:$B$292,$B139,'Exit Tariff_1a'!D$12:D$292)=0,1,'Exit Tariff_1a'!D139)</f>
        <v>629.19276859398019</v>
      </c>
      <c r="E139" s="51">
        <f>IF(SUMIF('Exit Tariff_1a'!$B$12:$B$292,$B139,'Exit Tariff_1a'!E$12:E$292)=0,1,'Exit Tariff_1a'!E139)</f>
        <v>630.72728209137665</v>
      </c>
    </row>
    <row r="140" spans="1:5" ht="15" customHeight="1" x14ac:dyDescent="0.25">
      <c r="A140" s="41" t="str">
        <f>'Exit Capacity'!A140</f>
        <v>CC.BE</v>
      </c>
      <c r="B140" s="4" t="str">
        <f>'Exit Capacity'!B140</f>
        <v>Salida Nacional / National exit</v>
      </c>
      <c r="C140" s="46">
        <f>IF(SUMIF('Exit Tariff_1a'!$B$12:$B$292,$B140,'Exit Tariff_1a'!C$12:C$292)=0,1,'Exit Tariff_1a'!C140)</f>
        <v>31495.52831962307</v>
      </c>
      <c r="D140" s="46">
        <f>IF(SUMIF('Exit Tariff_1a'!$B$12:$B$292,$B140,'Exit Tariff_1a'!D$12:D$292)=0,1,'Exit Tariff_1a'!D140)</f>
        <v>29131.420319339377</v>
      </c>
      <c r="E140" s="51">
        <f>IF(SUMIF('Exit Tariff_1a'!$B$12:$B$292,$B140,'Exit Tariff_1a'!E$12:E$292)=0,1,'Exit Tariff_1a'!E140)</f>
        <v>26543.933680760463</v>
      </c>
    </row>
    <row r="141" spans="1:5" ht="15" customHeight="1" x14ac:dyDescent="0.25">
      <c r="A141" s="41" t="str">
        <f>'Exit Capacity'!A141</f>
        <v>CC.CT.E</v>
      </c>
      <c r="B141" s="4" t="str">
        <f>'Exit Capacity'!B141</f>
        <v>Salida Nacional / National exit</v>
      </c>
      <c r="C141" s="46">
        <f>IF(SUMIF('Exit Tariff_1a'!$B$12:$B$292,$B141,'Exit Tariff_1a'!C$12:C$292)=0,1,'Exit Tariff_1a'!C141)</f>
        <v>18671.258348992993</v>
      </c>
      <c r="D141" s="46">
        <f>IF(SUMIF('Exit Tariff_1a'!$B$12:$B$292,$B141,'Exit Tariff_1a'!D$12:D$292)=0,1,'Exit Tariff_1a'!D141)</f>
        <v>15790.218848931425</v>
      </c>
      <c r="E141" s="51">
        <f>IF(SUMIF('Exit Tariff_1a'!$B$12:$B$292,$B141,'Exit Tariff_1a'!E$12:E$292)=0,1,'Exit Tariff_1a'!E141)</f>
        <v>12810.230212723258</v>
      </c>
    </row>
    <row r="142" spans="1:5" ht="15" customHeight="1" x14ac:dyDescent="0.25">
      <c r="A142" s="41" t="str">
        <f>'Exit Capacity'!A142</f>
        <v>CC.IB.E</v>
      </c>
      <c r="B142" s="4" t="str">
        <f>'Exit Capacity'!B142</f>
        <v>Salida Nacional / National exit</v>
      </c>
      <c r="C142" s="46">
        <f>IF(SUMIF('Exit Tariff_1a'!$B$12:$B$292,$B142,'Exit Tariff_1a'!C$12:C$292)=0,1,'Exit Tariff_1a'!C142)</f>
        <v>8140.2988535436843</v>
      </c>
      <c r="D142" s="46">
        <f>IF(SUMIF('Exit Tariff_1a'!$B$12:$B$292,$B142,'Exit Tariff_1a'!D$12:D$292)=0,1,'Exit Tariff_1a'!D142)</f>
        <v>6891.3305827402501</v>
      </c>
      <c r="E142" s="51">
        <f>IF(SUMIF('Exit Tariff_1a'!$B$12:$B$292,$B142,'Exit Tariff_1a'!E$12:E$292)=0,1,'Exit Tariff_1a'!E142)</f>
        <v>5599.4161339211632</v>
      </c>
    </row>
    <row r="143" spans="1:5" ht="15" customHeight="1" x14ac:dyDescent="0.25">
      <c r="A143" s="41" t="str">
        <f>'Exit Capacity'!A143</f>
        <v>CC.PV.BBE</v>
      </c>
      <c r="B143" s="4" t="str">
        <f>'Exit Capacity'!B143</f>
        <v>Salida Nacional / National exit</v>
      </c>
      <c r="C143" s="46">
        <f>IF(SUMIF('Exit Tariff_1a'!$B$12:$B$292,$B143,'Exit Tariff_1a'!C$12:C$292)=0,1,'Exit Tariff_1a'!C143)</f>
        <v>11970.852848282859</v>
      </c>
      <c r="D143" s="46">
        <f>IF(SUMIF('Exit Tariff_1a'!$B$12:$B$292,$B143,'Exit Tariff_1a'!D$12:D$292)=0,1,'Exit Tariff_1a'!D143)</f>
        <v>10121.823992733838</v>
      </c>
      <c r="E143" s="51">
        <f>IF(SUMIF('Exit Tariff_1a'!$B$12:$B$292,$B143,'Exit Tariff_1a'!E$12:E$292)=0,1,'Exit Tariff_1a'!E143)</f>
        <v>8209.3037225699627</v>
      </c>
    </row>
    <row r="144" spans="1:5" ht="15" customHeight="1" x14ac:dyDescent="0.25">
      <c r="A144" s="41" t="str">
        <f>'Exit Capacity'!A144</f>
        <v>CC.SG.UF</v>
      </c>
      <c r="B144" s="4" t="str">
        <f>'Exit Capacity'!B144</f>
        <v>Salida Nacional / National exit</v>
      </c>
      <c r="C144" s="46">
        <f>IF(SUMIF('Exit Tariff_1a'!$B$12:$B$292,$B144,'Exit Tariff_1a'!C$12:C$292)=0,1,'Exit Tariff_1a'!C144)</f>
        <v>20968.108469591782</v>
      </c>
      <c r="D144" s="46">
        <f>IF(SUMIF('Exit Tariff_1a'!$B$12:$B$292,$B144,'Exit Tariff_1a'!D$12:D$292)=0,1,'Exit Tariff_1a'!D144)</f>
        <v>17782.931465511505</v>
      </c>
      <c r="E144" s="51">
        <f>IF(SUMIF('Exit Tariff_1a'!$B$12:$B$292,$B144,'Exit Tariff_1a'!E$12:E$292)=0,1,'Exit Tariff_1a'!E144)</f>
        <v>14488.003015123861</v>
      </c>
    </row>
    <row r="145" spans="1:5" ht="15" customHeight="1" x14ac:dyDescent="0.25">
      <c r="A145" s="41" t="str">
        <f>'Exit Capacity'!A145</f>
        <v>CC.SON.E</v>
      </c>
      <c r="B145" s="4" t="str">
        <f>'Exit Capacity'!B145</f>
        <v>Salida Nacional / National exit</v>
      </c>
      <c r="C145" s="46">
        <f>IF(SUMIF('Exit Tariff_1a'!$B$12:$B$292,$B145,'Exit Tariff_1a'!C$12:C$292)=0,1,'Exit Tariff_1a'!C145)</f>
        <v>17346.521653374581</v>
      </c>
      <c r="D145" s="46">
        <f>IF(SUMIF('Exit Tariff_1a'!$B$12:$B$292,$B145,'Exit Tariff_1a'!D$12:D$292)=0,1,'Exit Tariff_1a'!D145)</f>
        <v>14670.102192273265</v>
      </c>
      <c r="E145" s="51">
        <f>IF(SUMIF('Exit Tariff_1a'!$B$12:$B$292,$B145,'Exit Tariff_1a'!E$12:E$292)=0,1,'Exit Tariff_1a'!E145)</f>
        <v>11901.759778361078</v>
      </c>
    </row>
    <row r="146" spans="1:5" ht="15" customHeight="1" x14ac:dyDescent="0.25">
      <c r="A146" s="41" t="str">
        <f>'Exit Capacity'!A146</f>
        <v>D01A</v>
      </c>
      <c r="B146" s="4" t="str">
        <f>'Exit Capacity'!B146</f>
        <v>Salida Nacional / National exit</v>
      </c>
      <c r="C146" s="46">
        <f>IF(SUMIF('Exit Tariff_1a'!$B$12:$B$292,$B146,'Exit Tariff_1a'!C$12:C$292)=0,1,'Exit Tariff_1a'!C146)</f>
        <v>90.190100195188123</v>
      </c>
      <c r="D146" s="46">
        <f>IF(SUMIF('Exit Tariff_1a'!$B$12:$B$292,$B146,'Exit Tariff_1a'!D$12:D$292)=0,1,'Exit Tariff_1a'!D146)</f>
        <v>92.580589371457066</v>
      </c>
      <c r="E146" s="51">
        <f>IF(SUMIF('Exit Tariff_1a'!$B$12:$B$292,$B146,'Exit Tariff_1a'!E$12:E$292)=0,1,'Exit Tariff_1a'!E146)</f>
        <v>93.02468698237567</v>
      </c>
    </row>
    <row r="147" spans="1:5" ht="15" customHeight="1" x14ac:dyDescent="0.25">
      <c r="A147" s="41" t="str">
        <f>'Exit Capacity'!A147</f>
        <v>D03A</v>
      </c>
      <c r="B147" s="4" t="str">
        <f>'Exit Capacity'!B147</f>
        <v>Salida Nacional / National exit</v>
      </c>
      <c r="C147" s="46">
        <f>IF(SUMIF('Exit Tariff_1a'!$B$12:$B$292,$B147,'Exit Tariff_1a'!C$12:C$292)=0,1,'Exit Tariff_1a'!C147)</f>
        <v>910.11705587003348</v>
      </c>
      <c r="D147" s="46">
        <f>IF(SUMIF('Exit Tariff_1a'!$B$12:$B$292,$B147,'Exit Tariff_1a'!D$12:D$292)=0,1,'Exit Tariff_1a'!D147)</f>
        <v>929.41194601241648</v>
      </c>
      <c r="E147" s="51">
        <f>IF(SUMIF('Exit Tariff_1a'!$B$12:$B$292,$B147,'Exit Tariff_1a'!E$12:E$292)=0,1,'Exit Tariff_1a'!E147)</f>
        <v>932.7278085293749</v>
      </c>
    </row>
    <row r="148" spans="1:5" ht="15" customHeight="1" x14ac:dyDescent="0.25">
      <c r="A148" s="41" t="str">
        <f>'Exit Capacity'!A148</f>
        <v>D04</v>
      </c>
      <c r="B148" s="4" t="str">
        <f>'Exit Capacity'!B148</f>
        <v>Salida Nacional / National exit</v>
      </c>
      <c r="C148" s="46">
        <f>IF(SUMIF('Exit Tariff_1a'!$B$12:$B$292,$B148,'Exit Tariff_1a'!C$12:C$292)=0,1,'Exit Tariff_1a'!C148)</f>
        <v>1524.7326946811277</v>
      </c>
      <c r="D148" s="46">
        <f>IF(SUMIF('Exit Tariff_1a'!$B$12:$B$292,$B148,'Exit Tariff_1a'!D$12:D$292)=0,1,'Exit Tariff_1a'!D148)</f>
        <v>1555.3505565510845</v>
      </c>
      <c r="E148" s="51">
        <f>IF(SUMIF('Exit Tariff_1a'!$B$12:$B$292,$B148,'Exit Tariff_1a'!E$12:E$292)=0,1,'Exit Tariff_1a'!E148)</f>
        <v>1560.4935114021519</v>
      </c>
    </row>
    <row r="149" spans="1:5" ht="15" customHeight="1" x14ac:dyDescent="0.25">
      <c r="A149" s="41" t="str">
        <f>'Exit Capacity'!A149</f>
        <v>D06</v>
      </c>
      <c r="B149" s="4" t="str">
        <f>'Exit Capacity'!B149</f>
        <v>Salida Nacional / National exit</v>
      </c>
      <c r="C149" s="46">
        <f>IF(SUMIF('Exit Tariff_1a'!$B$12:$B$292,$B149,'Exit Tariff_1a'!C$12:C$292)=0,1,'Exit Tariff_1a'!C149)</f>
        <v>486.36074318271142</v>
      </c>
      <c r="D149" s="46">
        <f>IF(SUMIF('Exit Tariff_1a'!$B$12:$B$292,$B149,'Exit Tariff_1a'!D$12:D$292)=0,1,'Exit Tariff_1a'!D149)</f>
        <v>495.78279043243083</v>
      </c>
      <c r="E149" s="51">
        <f>IF(SUMIF('Exit Tariff_1a'!$B$12:$B$292,$B149,'Exit Tariff_1a'!E$12:E$292)=0,1,'Exit Tariff_1a'!E149)</f>
        <v>497.34013009228801</v>
      </c>
    </row>
    <row r="150" spans="1:5" ht="15" customHeight="1" x14ac:dyDescent="0.25">
      <c r="A150" s="41" t="str">
        <f>'Exit Capacity'!A150</f>
        <v>D06A</v>
      </c>
      <c r="B150" s="4" t="str">
        <f>'Exit Capacity'!B150</f>
        <v>Salida Nacional / National exit</v>
      </c>
      <c r="C150" s="46">
        <f>IF(SUMIF('Exit Tariff_1a'!$B$12:$B$292,$B150,'Exit Tariff_1a'!C$12:C$292)=0,1,'Exit Tariff_1a'!C150)</f>
        <v>118.79324950066578</v>
      </c>
      <c r="D150" s="46">
        <f>IF(SUMIF('Exit Tariff_1a'!$B$12:$B$292,$B150,'Exit Tariff_1a'!D$12:D$292)=0,1,'Exit Tariff_1a'!D150)</f>
        <v>121.36767478495996</v>
      </c>
      <c r="E150" s="51">
        <f>IF(SUMIF('Exit Tariff_1a'!$B$12:$B$292,$B150,'Exit Tariff_1a'!E$12:E$292)=0,1,'Exit Tariff_1a'!E150)</f>
        <v>121.81398779390142</v>
      </c>
    </row>
    <row r="151" spans="1:5" ht="15" customHeight="1" x14ac:dyDescent="0.25">
      <c r="A151" s="41" t="str">
        <f>'Exit Capacity'!A151</f>
        <v>D07</v>
      </c>
      <c r="B151" s="4" t="str">
        <f>'Exit Capacity'!B151</f>
        <v>Salida Nacional / National exit</v>
      </c>
      <c r="C151" s="46">
        <f>IF(SUMIF('Exit Tariff_1a'!$B$12:$B$292,$B151,'Exit Tariff_1a'!C$12:C$292)=0,1,'Exit Tariff_1a'!C151)</f>
        <v>17203.295009160225</v>
      </c>
      <c r="D151" s="46">
        <f>IF(SUMIF('Exit Tariff_1a'!$B$12:$B$292,$B151,'Exit Tariff_1a'!D$12:D$292)=0,1,'Exit Tariff_1a'!D151)</f>
        <v>17328.668967632551</v>
      </c>
      <c r="E151" s="51">
        <f>IF(SUMIF('Exit Tariff_1a'!$B$12:$B$292,$B151,'Exit Tariff_1a'!E$12:E$292)=0,1,'Exit Tariff_1a'!E151)</f>
        <v>17327.030314346142</v>
      </c>
    </row>
    <row r="152" spans="1:5" ht="15" customHeight="1" x14ac:dyDescent="0.25">
      <c r="A152" s="41" t="str">
        <f>'Exit Capacity'!A152</f>
        <v>D07.14</v>
      </c>
      <c r="B152" s="4" t="str">
        <f>'Exit Capacity'!B152</f>
        <v>Salida Nacional / National exit</v>
      </c>
      <c r="C152" s="46">
        <f>IF(SUMIF('Exit Tariff_1a'!$B$12:$B$292,$B152,'Exit Tariff_1a'!C$12:C$292)=0,1,'Exit Tariff_1a'!C152)</f>
        <v>1200.1426834250465</v>
      </c>
      <c r="D152" s="46">
        <f>IF(SUMIF('Exit Tariff_1a'!$B$12:$B$292,$B152,'Exit Tariff_1a'!D$12:D$292)=0,1,'Exit Tariff_1a'!D152)</f>
        <v>1211.1468068629224</v>
      </c>
      <c r="E152" s="51">
        <f>IF(SUMIF('Exit Tariff_1a'!$B$12:$B$292,$B152,'Exit Tariff_1a'!E$12:E$292)=0,1,'Exit Tariff_1a'!E152)</f>
        <v>1212.0332117106273</v>
      </c>
    </row>
    <row r="153" spans="1:5" ht="15" customHeight="1" x14ac:dyDescent="0.25">
      <c r="A153" s="41" t="str">
        <f>'Exit Capacity'!A153</f>
        <v>D07A</v>
      </c>
      <c r="B153" s="4" t="str">
        <f>'Exit Capacity'!B153</f>
        <v>Salida Nacional / National exit</v>
      </c>
      <c r="C153" s="46">
        <f>IF(SUMIF('Exit Tariff_1a'!$B$12:$B$292,$B153,'Exit Tariff_1a'!C$12:C$292)=0,1,'Exit Tariff_1a'!C153)</f>
        <v>70.880719823697646</v>
      </c>
      <c r="D153" s="46">
        <f>IF(SUMIF('Exit Tariff_1a'!$B$12:$B$292,$B153,'Exit Tariff_1a'!D$12:D$292)=0,1,'Exit Tariff_1a'!D153)</f>
        <v>70.846423615160433</v>
      </c>
      <c r="E153" s="51">
        <f>IF(SUMIF('Exit Tariff_1a'!$B$12:$B$292,$B153,'Exit Tariff_1a'!E$12:E$292)=0,1,'Exit Tariff_1a'!E153)</f>
        <v>70.733587696194149</v>
      </c>
    </row>
    <row r="154" spans="1:5" ht="15" customHeight="1" x14ac:dyDescent="0.25">
      <c r="A154" s="41" t="str">
        <f>'Exit Capacity'!A154</f>
        <v>D08A</v>
      </c>
      <c r="B154" s="4" t="str">
        <f>'Exit Capacity'!B154</f>
        <v>Salida Nacional / National exit</v>
      </c>
      <c r="C154" s="46">
        <f>IF(SUMIF('Exit Tariff_1a'!$B$12:$B$292,$B154,'Exit Tariff_1a'!C$12:C$292)=0,1,'Exit Tariff_1a'!C154)</f>
        <v>51.041510671545026</v>
      </c>
      <c r="D154" s="46">
        <f>IF(SUMIF('Exit Tariff_1a'!$B$12:$B$292,$B154,'Exit Tariff_1a'!D$12:D$292)=0,1,'Exit Tariff_1a'!D154)</f>
        <v>51.016813824526544</v>
      </c>
      <c r="E154" s="51">
        <f>IF(SUMIF('Exit Tariff_1a'!$B$12:$B$292,$B154,'Exit Tariff_1a'!E$12:E$292)=0,1,'Exit Tariff_1a'!E154)</f>
        <v>50.935560194817697</v>
      </c>
    </row>
    <row r="155" spans="1:5" ht="15" customHeight="1" x14ac:dyDescent="0.25">
      <c r="A155" s="41" t="str">
        <f>'Exit Capacity'!A155</f>
        <v>D10A</v>
      </c>
      <c r="B155" s="4" t="str">
        <f>'Exit Capacity'!B155</f>
        <v>Salida Nacional / National exit</v>
      </c>
      <c r="C155" s="46">
        <f>IF(SUMIF('Exit Tariff_1a'!$B$12:$B$292,$B155,'Exit Tariff_1a'!C$12:C$292)=0,1,'Exit Tariff_1a'!C155)</f>
        <v>115.43437460704514</v>
      </c>
      <c r="D155" s="46">
        <f>IF(SUMIF('Exit Tariff_1a'!$B$12:$B$292,$B155,'Exit Tariff_1a'!D$12:D$292)=0,1,'Exit Tariff_1a'!D155)</f>
        <v>115.3785207529402</v>
      </c>
      <c r="E155" s="51">
        <f>IF(SUMIF('Exit Tariff_1a'!$B$12:$B$292,$B155,'Exit Tariff_1a'!E$12:E$292)=0,1,'Exit Tariff_1a'!E155)</f>
        <v>115.19475930453108</v>
      </c>
    </row>
    <row r="156" spans="1:5" ht="15" customHeight="1" x14ac:dyDescent="0.25">
      <c r="A156" s="41" t="str">
        <f>'Exit Capacity'!A156</f>
        <v>D12A</v>
      </c>
      <c r="B156" s="4" t="str">
        <f>'Exit Capacity'!B156</f>
        <v>Salida Nacional / National exit</v>
      </c>
      <c r="C156" s="46">
        <f>IF(SUMIF('Exit Tariff_1a'!$B$12:$B$292,$B156,'Exit Tariff_1a'!C$12:C$292)=0,1,'Exit Tariff_1a'!C156)</f>
        <v>130.75705052063421</v>
      </c>
      <c r="D156" s="46">
        <f>IF(SUMIF('Exit Tariff_1a'!$B$12:$B$292,$B156,'Exit Tariff_1a'!D$12:D$292)=0,1,'Exit Tariff_1a'!D156)</f>
        <v>132.26710769291645</v>
      </c>
      <c r="E156" s="51">
        <f>IF(SUMIF('Exit Tariff_1a'!$B$12:$B$292,$B156,'Exit Tariff_1a'!E$12:E$292)=0,1,'Exit Tariff_1a'!E156)</f>
        <v>132.43880223576701</v>
      </c>
    </row>
    <row r="157" spans="1:5" ht="15" customHeight="1" x14ac:dyDescent="0.25">
      <c r="A157" s="41" t="str">
        <f>'Exit Capacity'!A157</f>
        <v>D13</v>
      </c>
      <c r="B157" s="4" t="str">
        <f>'Exit Capacity'!B157</f>
        <v>Salida Nacional / National exit</v>
      </c>
      <c r="C157" s="46">
        <f>IF(SUMIF('Exit Tariff_1a'!$B$12:$B$292,$B157,'Exit Tariff_1a'!C$12:C$292)=0,1,'Exit Tariff_1a'!C157)</f>
        <v>197.50750301472641</v>
      </c>
      <c r="D157" s="46">
        <f>IF(SUMIF('Exit Tariff_1a'!$B$12:$B$292,$B157,'Exit Tariff_1a'!D$12:D$292)=0,1,'Exit Tariff_1a'!D157)</f>
        <v>197.41193741482977</v>
      </c>
      <c r="E157" s="51">
        <f>IF(SUMIF('Exit Tariff_1a'!$B$12:$B$292,$B157,'Exit Tariff_1a'!E$12:E$292)=0,1,'Exit Tariff_1a'!E157)</f>
        <v>197.0975227099448</v>
      </c>
    </row>
    <row r="158" spans="1:5" ht="15" customHeight="1" x14ac:dyDescent="0.25">
      <c r="A158" s="41" t="str">
        <f>'Exit Capacity'!A158</f>
        <v>D13A</v>
      </c>
      <c r="B158" s="4" t="str">
        <f>'Exit Capacity'!B158</f>
        <v>Salida Nacional / National exit</v>
      </c>
      <c r="C158" s="46">
        <f>IF(SUMIF('Exit Tariff_1a'!$B$12:$B$292,$B158,'Exit Tariff_1a'!C$12:C$292)=0,1,'Exit Tariff_1a'!C158)</f>
        <v>464.98832522452619</v>
      </c>
      <c r="D158" s="46">
        <f>IF(SUMIF('Exit Tariff_1a'!$B$12:$B$292,$B158,'Exit Tariff_1a'!D$12:D$292)=0,1,'Exit Tariff_1a'!D158)</f>
        <v>476.30105675604494</v>
      </c>
      <c r="E158" s="51">
        <f>IF(SUMIF('Exit Tariff_1a'!$B$12:$B$292,$B158,'Exit Tariff_1a'!E$12:E$292)=0,1,'Exit Tariff_1a'!E158)</f>
        <v>478.34639125462547</v>
      </c>
    </row>
    <row r="159" spans="1:5" ht="15" customHeight="1" x14ac:dyDescent="0.25">
      <c r="A159" s="41" t="str">
        <f>'Exit Capacity'!A159</f>
        <v>D14</v>
      </c>
      <c r="B159" s="4" t="str">
        <f>'Exit Capacity'!B159</f>
        <v>Salida Nacional / National exit</v>
      </c>
      <c r="C159" s="46">
        <f>IF(SUMIF('Exit Tariff_1a'!$B$12:$B$292,$B159,'Exit Tariff_1a'!C$12:C$292)=0,1,'Exit Tariff_1a'!C159)</f>
        <v>42.526405073585536</v>
      </c>
      <c r="D159" s="46">
        <f>IF(SUMIF('Exit Tariff_1a'!$B$12:$B$292,$B159,'Exit Tariff_1a'!D$12:D$292)=0,1,'Exit Tariff_1a'!D159)</f>
        <v>42.505828329156735</v>
      </c>
      <c r="E159" s="51">
        <f>IF(SUMIF('Exit Tariff_1a'!$B$12:$B$292,$B159,'Exit Tariff_1a'!E$12:E$292)=0,1,'Exit Tariff_1a'!E159)</f>
        <v>42.438130004298493</v>
      </c>
    </row>
    <row r="160" spans="1:5" ht="15" customHeight="1" x14ac:dyDescent="0.25">
      <c r="A160" s="41" t="str">
        <f>'Exit Capacity'!A160</f>
        <v>D15</v>
      </c>
      <c r="B160" s="4" t="str">
        <f>'Exit Capacity'!B160</f>
        <v>Salida Nacional / National exit</v>
      </c>
      <c r="C160" s="46">
        <f>IF(SUMIF('Exit Tariff_1a'!$B$12:$B$292,$B160,'Exit Tariff_1a'!C$12:C$292)=0,1,'Exit Tariff_1a'!C160)</f>
        <v>119.88842280146926</v>
      </c>
      <c r="D160" s="46">
        <f>IF(SUMIF('Exit Tariff_1a'!$B$12:$B$292,$B160,'Exit Tariff_1a'!D$12:D$292)=0,1,'Exit Tariff_1a'!D160)</f>
        <v>119.830413820186</v>
      </c>
      <c r="E160" s="51">
        <f>IF(SUMIF('Exit Tariff_1a'!$B$12:$B$292,$B160,'Exit Tariff_1a'!E$12:E$292)=0,1,'Exit Tariff_1a'!E160)</f>
        <v>119.63956191583358</v>
      </c>
    </row>
    <row r="161" spans="1:5" ht="15" customHeight="1" x14ac:dyDescent="0.25">
      <c r="A161" s="41" t="str">
        <f>'Exit Capacity'!A161</f>
        <v>D16</v>
      </c>
      <c r="B161" s="4" t="str">
        <f>'Exit Capacity'!B161</f>
        <v>Salida Nacional / National exit</v>
      </c>
      <c r="C161" s="46">
        <f>IF(SUMIF('Exit Tariff_1a'!$B$12:$B$292,$B161,'Exit Tariff_1a'!C$12:C$292)=0,1,'Exit Tariff_1a'!C161)</f>
        <v>4899.1586893369185</v>
      </c>
      <c r="D161" s="46">
        <f>IF(SUMIF('Exit Tariff_1a'!$B$12:$B$292,$B161,'Exit Tariff_1a'!D$12:D$292)=0,1,'Exit Tariff_1a'!D161)</f>
        <v>4956.0070787197092</v>
      </c>
      <c r="E161" s="51">
        <f>IF(SUMIF('Exit Tariff_1a'!$B$12:$B$292,$B161,'Exit Tariff_1a'!E$12:E$292)=0,1,'Exit Tariff_1a'!E161)</f>
        <v>4948.2261363534626</v>
      </c>
    </row>
    <row r="162" spans="1:5" ht="15" customHeight="1" x14ac:dyDescent="0.25">
      <c r="A162" s="41" t="str">
        <f>'Exit Capacity'!A162</f>
        <v>D16.01</v>
      </c>
      <c r="B162" s="4" t="str">
        <f>'Exit Capacity'!B162</f>
        <v>Salida Nacional / National exit</v>
      </c>
      <c r="C162" s="46">
        <f>IF(SUMIF('Exit Tariff_1a'!$B$12:$B$292,$B162,'Exit Tariff_1a'!C$12:C$292)=0,1,'Exit Tariff_1a'!C162)</f>
        <v>4466.6832954470974</v>
      </c>
      <c r="D162" s="46">
        <f>IF(SUMIF('Exit Tariff_1a'!$B$12:$B$292,$B162,'Exit Tariff_1a'!D$12:D$292)=0,1,'Exit Tariff_1a'!D162)</f>
        <v>4465.067682432461</v>
      </c>
      <c r="E162" s="51">
        <f>IF(SUMIF('Exit Tariff_1a'!$B$12:$B$292,$B162,'Exit Tariff_1a'!E$12:E$292)=0,1,'Exit Tariff_1a'!E162)</f>
        <v>4458.0888435920051</v>
      </c>
    </row>
    <row r="163" spans="1:5" ht="15" customHeight="1" x14ac:dyDescent="0.25">
      <c r="A163" s="41" t="str">
        <f>'Exit Capacity'!A163</f>
        <v>E01</v>
      </c>
      <c r="B163" s="4" t="str">
        <f>'Exit Capacity'!B163</f>
        <v>Salida Nacional / National exit</v>
      </c>
      <c r="C163" s="46">
        <f>IF(SUMIF('Exit Tariff_1a'!$B$12:$B$292,$B163,'Exit Tariff_1a'!C$12:C$292)=0,1,'Exit Tariff_1a'!C163)</f>
        <v>926.99647429786148</v>
      </c>
      <c r="D163" s="46">
        <f>IF(SUMIF('Exit Tariff_1a'!$B$12:$B$292,$B163,'Exit Tariff_1a'!D$12:D$292)=0,1,'Exit Tariff_1a'!D163)</f>
        <v>936.56160194900576</v>
      </c>
      <c r="E163" s="51">
        <f>IF(SUMIF('Exit Tariff_1a'!$B$12:$B$292,$B163,'Exit Tariff_1a'!E$12:E$292)=0,1,'Exit Tariff_1a'!E163)</f>
        <v>937.50350612053865</v>
      </c>
    </row>
    <row r="164" spans="1:5" ht="15" customHeight="1" x14ac:dyDescent="0.25">
      <c r="A164" s="41" t="str">
        <f>'Exit Capacity'!A164</f>
        <v>E02</v>
      </c>
      <c r="B164" s="4" t="str">
        <f>'Exit Capacity'!B164</f>
        <v>Salida Nacional / National exit</v>
      </c>
      <c r="C164" s="46">
        <f>IF(SUMIF('Exit Tariff_1a'!$B$12:$B$292,$B164,'Exit Tariff_1a'!C$12:C$292)=0,1,'Exit Tariff_1a'!C164)</f>
        <v>4231.1992204165981</v>
      </c>
      <c r="D164" s="46">
        <f>IF(SUMIF('Exit Tariff_1a'!$B$12:$B$292,$B164,'Exit Tariff_1a'!D$12:D$292)=0,1,'Exit Tariff_1a'!D164)</f>
        <v>4299.6173856311252</v>
      </c>
      <c r="E164" s="51">
        <f>IF(SUMIF('Exit Tariff_1a'!$B$12:$B$292,$B164,'Exit Tariff_1a'!E$12:E$292)=0,1,'Exit Tariff_1a'!E164)</f>
        <v>4309.8941851086875</v>
      </c>
    </row>
    <row r="165" spans="1:5" ht="15" customHeight="1" x14ac:dyDescent="0.25">
      <c r="A165" s="41" t="str">
        <f>'Exit Capacity'!A165</f>
        <v>E15</v>
      </c>
      <c r="B165" s="4" t="str">
        <f>'Exit Capacity'!B165</f>
        <v>Salida Nacional / National exit</v>
      </c>
      <c r="C165" s="46">
        <f>IF(SUMIF('Exit Tariff_1a'!$B$12:$B$292,$B165,'Exit Tariff_1a'!C$12:C$292)=0,1,'Exit Tariff_1a'!C165)</f>
        <v>4338.4851120323365</v>
      </c>
      <c r="D165" s="46">
        <f>IF(SUMIF('Exit Tariff_1a'!$B$12:$B$292,$B165,'Exit Tariff_1a'!D$12:D$292)=0,1,'Exit Tariff_1a'!D165)</f>
        <v>4447.5097749526676</v>
      </c>
      <c r="E165" s="51">
        <f>IF(SUMIF('Exit Tariff_1a'!$B$12:$B$292,$B165,'Exit Tariff_1a'!E$12:E$292)=0,1,'Exit Tariff_1a'!E165)</f>
        <v>4467.4319570344642</v>
      </c>
    </row>
    <row r="166" spans="1:5" ht="15" customHeight="1" x14ac:dyDescent="0.25">
      <c r="A166" s="41" t="str">
        <f>'Exit Capacity'!A166</f>
        <v>EG01</v>
      </c>
      <c r="B166" s="4" t="str">
        <f>'Exit Capacity'!B166</f>
        <v>Salida Nacional / National exit</v>
      </c>
      <c r="C166" s="46">
        <f>IF(SUMIF('Exit Tariff_1a'!$B$12:$B$292,$B166,'Exit Tariff_1a'!C$12:C$292)=0,1,'Exit Tariff_1a'!C166)</f>
        <v>10104.468654059605</v>
      </c>
      <c r="D166" s="46">
        <f>IF(SUMIF('Exit Tariff_1a'!$B$12:$B$292,$B166,'Exit Tariff_1a'!D$12:D$292)=0,1,'Exit Tariff_1a'!D166)</f>
        <v>10190.070330694456</v>
      </c>
      <c r="E166" s="51">
        <f>IF(SUMIF('Exit Tariff_1a'!$B$12:$B$292,$B166,'Exit Tariff_1a'!E$12:E$292)=0,1,'Exit Tariff_1a'!E166)</f>
        <v>10195.832122063301</v>
      </c>
    </row>
    <row r="167" spans="1:5" ht="15" customHeight="1" x14ac:dyDescent="0.25">
      <c r="A167" s="41" t="str">
        <f>'Exit Capacity'!A167</f>
        <v>F00</v>
      </c>
      <c r="B167" s="4" t="str">
        <f>'Exit Capacity'!B167</f>
        <v>Salida Nacional / National exit</v>
      </c>
      <c r="C167" s="46">
        <f>IF(SUMIF('Exit Tariff_1a'!$B$12:$B$292,$B167,'Exit Tariff_1a'!C$12:C$292)=0,1,'Exit Tariff_1a'!C167)</f>
        <v>26506.73675446109</v>
      </c>
      <c r="D167" s="46">
        <f>IF(SUMIF('Exit Tariff_1a'!$B$12:$B$292,$B167,'Exit Tariff_1a'!D$12:D$292)=0,1,'Exit Tariff_1a'!D167)</f>
        <v>22504.591647252288</v>
      </c>
      <c r="E167" s="51">
        <f>IF(SUMIF('Exit Tariff_1a'!$B$12:$B$292,$B167,'Exit Tariff_1a'!E$12:E$292)=0,1,'Exit Tariff_1a'!E167)</f>
        <v>18362.733370225993</v>
      </c>
    </row>
    <row r="168" spans="1:5" ht="15" customHeight="1" x14ac:dyDescent="0.25">
      <c r="A168" s="41" t="str">
        <f>'Exit Capacity'!A168</f>
        <v>F02</v>
      </c>
      <c r="B168" s="4" t="str">
        <f>'Exit Capacity'!B168</f>
        <v>Salida Nacional / National exit</v>
      </c>
      <c r="C168" s="46">
        <f>IF(SUMIF('Exit Tariff_1a'!$B$12:$B$292,$B168,'Exit Tariff_1a'!C$12:C$292)=0,1,'Exit Tariff_1a'!C168)</f>
        <v>30365.705224188798</v>
      </c>
      <c r="D168" s="46">
        <f>IF(SUMIF('Exit Tariff_1a'!$B$12:$B$292,$B168,'Exit Tariff_1a'!D$12:D$292)=0,1,'Exit Tariff_1a'!D168)</f>
        <v>30439.563033849925</v>
      </c>
      <c r="E168" s="51">
        <f>IF(SUMIF('Exit Tariff_1a'!$B$12:$B$292,$B168,'Exit Tariff_1a'!E$12:E$292)=0,1,'Exit Tariff_1a'!E168)</f>
        <v>30385.778890509071</v>
      </c>
    </row>
    <row r="169" spans="1:5" ht="15" customHeight="1" x14ac:dyDescent="0.25">
      <c r="A169" s="41" t="str">
        <f>'Exit Capacity'!A169</f>
        <v>F06.2</v>
      </c>
      <c r="B169" s="4" t="str">
        <f>'Exit Capacity'!B169</f>
        <v>Salida Nacional / National exit</v>
      </c>
      <c r="C169" s="46">
        <f>IF(SUMIF('Exit Tariff_1a'!$B$12:$B$292,$B169,'Exit Tariff_1a'!C$12:C$292)=0,1,'Exit Tariff_1a'!C169)</f>
        <v>394.20025997985738</v>
      </c>
      <c r="D169" s="46">
        <f>IF(SUMIF('Exit Tariff_1a'!$B$12:$B$292,$B169,'Exit Tariff_1a'!D$12:D$292)=0,1,'Exit Tariff_1a'!D169)</f>
        <v>399.69387895339457</v>
      </c>
      <c r="E169" s="51">
        <f>IF(SUMIF('Exit Tariff_1a'!$B$12:$B$292,$B169,'Exit Tariff_1a'!E$12:E$292)=0,1,'Exit Tariff_1a'!E169)</f>
        <v>400.43872238545561</v>
      </c>
    </row>
    <row r="170" spans="1:5" ht="15" customHeight="1" x14ac:dyDescent="0.25">
      <c r="A170" s="41" t="str">
        <f>'Exit Capacity'!A170</f>
        <v>F07</v>
      </c>
      <c r="B170" s="4" t="str">
        <f>'Exit Capacity'!B170</f>
        <v>Salida Nacional / National exit</v>
      </c>
      <c r="C170" s="46">
        <f>IF(SUMIF('Exit Tariff_1a'!$B$12:$B$292,$B170,'Exit Tariff_1a'!C$12:C$292)=0,1,'Exit Tariff_1a'!C170)</f>
        <v>9092.8497433292487</v>
      </c>
      <c r="D170" s="46">
        <f>IF(SUMIF('Exit Tariff_1a'!$B$12:$B$292,$B170,'Exit Tariff_1a'!D$12:D$292)=0,1,'Exit Tariff_1a'!D170)</f>
        <v>9219.5687157521206</v>
      </c>
      <c r="E170" s="51">
        <f>IF(SUMIF('Exit Tariff_1a'!$B$12:$B$292,$B170,'Exit Tariff_1a'!E$12:E$292)=0,1,'Exit Tariff_1a'!E170)</f>
        <v>9236.7497024170771</v>
      </c>
    </row>
    <row r="171" spans="1:5" ht="15" customHeight="1" x14ac:dyDescent="0.25">
      <c r="A171" s="41" t="str">
        <f>'Exit Capacity'!A171</f>
        <v>F07.01</v>
      </c>
      <c r="B171" s="4" t="str">
        <f>'Exit Capacity'!B171</f>
        <v>Salida Nacional / National exit</v>
      </c>
      <c r="C171" s="46">
        <f>IF(SUMIF('Exit Tariff_1a'!$B$12:$B$292,$B171,'Exit Tariff_1a'!C$12:C$292)=0,1,'Exit Tariff_1a'!C171)</f>
        <v>65.236828945013201</v>
      </c>
      <c r="D171" s="46">
        <f>IF(SUMIF('Exit Tariff_1a'!$B$12:$B$292,$B171,'Exit Tariff_1a'!D$12:D$292)=0,1,'Exit Tariff_1a'!D171)</f>
        <v>66.282458589754938</v>
      </c>
      <c r="E171" s="51">
        <f>IF(SUMIF('Exit Tariff_1a'!$B$12:$B$292,$B171,'Exit Tariff_1a'!E$12:E$292)=0,1,'Exit Tariff_1a'!E171)</f>
        <v>66.438674781230176</v>
      </c>
    </row>
    <row r="172" spans="1:5" ht="15" customHeight="1" x14ac:dyDescent="0.25">
      <c r="A172" s="41" t="str">
        <f>'Exit Capacity'!A172</f>
        <v>F07.04</v>
      </c>
      <c r="B172" s="4" t="str">
        <f>'Exit Capacity'!B172</f>
        <v>Salida Nacional / National exit</v>
      </c>
      <c r="C172" s="46">
        <f>IF(SUMIF('Exit Tariff_1a'!$B$12:$B$292,$B172,'Exit Tariff_1a'!C$12:C$292)=0,1,'Exit Tariff_1a'!C172)</f>
        <v>17.603357037094824</v>
      </c>
      <c r="D172" s="46">
        <f>IF(SUMIF('Exit Tariff_1a'!$B$12:$B$292,$B172,'Exit Tariff_1a'!D$12:D$292)=0,1,'Exit Tariff_1a'!D172)</f>
        <v>17.594839510672958</v>
      </c>
      <c r="E172" s="51">
        <f>IF(SUMIF('Exit Tariff_1a'!$B$12:$B$292,$B172,'Exit Tariff_1a'!E$12:E$292)=0,1,'Exit Tariff_1a'!E172)</f>
        <v>17.566816502820995</v>
      </c>
    </row>
    <row r="173" spans="1:5" ht="15" customHeight="1" x14ac:dyDescent="0.25">
      <c r="A173" s="41" t="str">
        <f>'Exit Capacity'!A173</f>
        <v>F09</v>
      </c>
      <c r="B173" s="4" t="str">
        <f>'Exit Capacity'!B173</f>
        <v>Salida Nacional / National exit</v>
      </c>
      <c r="C173" s="46">
        <f>IF(SUMIF('Exit Tariff_1a'!$B$12:$B$292,$B173,'Exit Tariff_1a'!C$12:C$292)=0,1,'Exit Tariff_1a'!C173)</f>
        <v>10.570453168168033</v>
      </c>
      <c r="D173" s="46">
        <f>IF(SUMIF('Exit Tariff_1a'!$B$12:$B$292,$B173,'Exit Tariff_1a'!D$12:D$292)=0,1,'Exit Tariff_1a'!D173)</f>
        <v>10.565338569062803</v>
      </c>
      <c r="E173" s="51">
        <f>IF(SUMIF('Exit Tariff_1a'!$B$12:$B$292,$B173,'Exit Tariff_1a'!E$12:E$292)=0,1,'Exit Tariff_1a'!E173)</f>
        <v>10.548511330286349</v>
      </c>
    </row>
    <row r="174" spans="1:5" ht="15" customHeight="1" x14ac:dyDescent="0.25">
      <c r="A174" s="41" t="str">
        <f>'Exit Capacity'!A174</f>
        <v>F11</v>
      </c>
      <c r="B174" s="4" t="str">
        <f>'Exit Capacity'!B174</f>
        <v>Salida Nacional / National exit</v>
      </c>
      <c r="C174" s="46">
        <f>IF(SUMIF('Exit Tariff_1a'!$B$12:$B$292,$B174,'Exit Tariff_1a'!C$12:C$292)=0,1,'Exit Tariff_1a'!C174)</f>
        <v>156.69564018210681</v>
      </c>
      <c r="D174" s="46">
        <f>IF(SUMIF('Exit Tariff_1a'!$B$12:$B$292,$B174,'Exit Tariff_1a'!D$12:D$292)=0,1,'Exit Tariff_1a'!D174)</f>
        <v>160.34008646615845</v>
      </c>
      <c r="E174" s="51">
        <f>IF(SUMIF('Exit Tariff_1a'!$B$12:$B$292,$B174,'Exit Tariff_1a'!E$12:E$292)=0,1,'Exit Tariff_1a'!E174)</f>
        <v>160.58566134229318</v>
      </c>
    </row>
    <row r="175" spans="1:5" ht="15" customHeight="1" x14ac:dyDescent="0.25">
      <c r="A175" s="41" t="str">
        <f>'Exit Capacity'!A175</f>
        <v>F13</v>
      </c>
      <c r="B175" s="4" t="str">
        <f>'Exit Capacity'!B175</f>
        <v>Salida Nacional / National exit</v>
      </c>
      <c r="C175" s="46">
        <f>IF(SUMIF('Exit Tariff_1a'!$B$12:$B$292,$B175,'Exit Tariff_1a'!C$12:C$292)=0,1,'Exit Tariff_1a'!C175)</f>
        <v>1510.1710218541671</v>
      </c>
      <c r="D175" s="46">
        <f>IF(SUMIF('Exit Tariff_1a'!$B$12:$B$292,$B175,'Exit Tariff_1a'!D$12:D$292)=0,1,'Exit Tariff_1a'!D175)</f>
        <v>1525.4550839628762</v>
      </c>
      <c r="E175" s="51">
        <f>IF(SUMIF('Exit Tariff_1a'!$B$12:$B$292,$B175,'Exit Tariff_1a'!E$12:E$292)=0,1,'Exit Tariff_1a'!E175)</f>
        <v>1526.9174745830669</v>
      </c>
    </row>
    <row r="176" spans="1:5" ht="15" customHeight="1" x14ac:dyDescent="0.25">
      <c r="A176" s="41" t="str">
        <f>'Exit Capacity'!A176</f>
        <v>F14</v>
      </c>
      <c r="B176" s="4" t="str">
        <f>'Exit Capacity'!B176</f>
        <v>Salida Nacional / National exit</v>
      </c>
      <c r="C176" s="46">
        <f>IF(SUMIF('Exit Tariff_1a'!$B$12:$B$292,$B176,'Exit Tariff_1a'!C$12:C$292)=0,1,'Exit Tariff_1a'!C176)</f>
        <v>580.54838068330218</v>
      </c>
      <c r="D176" s="46">
        <f>IF(SUMIF('Exit Tariff_1a'!$B$12:$B$292,$B176,'Exit Tariff_1a'!D$12:D$292)=0,1,'Exit Tariff_1a'!D176)</f>
        <v>586.42396522244917</v>
      </c>
      <c r="E176" s="51">
        <f>IF(SUMIF('Exit Tariff_1a'!$B$12:$B$292,$B176,'Exit Tariff_1a'!E$12:E$292)=0,1,'Exit Tariff_1a'!E176)</f>
        <v>586.98614559420321</v>
      </c>
    </row>
    <row r="177" spans="1:5" ht="15" customHeight="1" x14ac:dyDescent="0.25">
      <c r="A177" s="41" t="str">
        <f>'Exit Capacity'!A177</f>
        <v>F19</v>
      </c>
      <c r="B177" s="4" t="str">
        <f>'Exit Capacity'!B177</f>
        <v>Salida Nacional / National exit</v>
      </c>
      <c r="C177" s="46">
        <f>IF(SUMIF('Exit Tariff_1a'!$B$12:$B$292,$B177,'Exit Tariff_1a'!C$12:C$292)=0,1,'Exit Tariff_1a'!C177)</f>
        <v>16588.794805174399</v>
      </c>
      <c r="D177" s="46">
        <f>IF(SUMIF('Exit Tariff_1a'!$B$12:$B$292,$B177,'Exit Tariff_1a'!D$12:D$292)=0,1,'Exit Tariff_1a'!D177)</f>
        <v>16628.802332577863</v>
      </c>
      <c r="E177" s="51">
        <f>IF(SUMIF('Exit Tariff_1a'!$B$12:$B$292,$B177,'Exit Tariff_1a'!E$12:E$292)=0,1,'Exit Tariff_1a'!E177)</f>
        <v>16600.006704920961</v>
      </c>
    </row>
    <row r="178" spans="1:5" ht="15" customHeight="1" x14ac:dyDescent="0.25">
      <c r="A178" s="41" t="str">
        <f>'Exit Capacity'!A178</f>
        <v>F21</v>
      </c>
      <c r="B178" s="4" t="str">
        <f>'Exit Capacity'!B178</f>
        <v>Salida Nacional / National exit</v>
      </c>
      <c r="C178" s="46">
        <f>IF(SUMIF('Exit Tariff_1a'!$B$12:$B$292,$B178,'Exit Tariff_1a'!C$12:C$292)=0,1,'Exit Tariff_1a'!C178)</f>
        <v>2896.9156843268293</v>
      </c>
      <c r="D178" s="46">
        <f>IF(SUMIF('Exit Tariff_1a'!$B$12:$B$292,$B178,'Exit Tariff_1a'!D$12:D$292)=0,1,'Exit Tariff_1a'!D178)</f>
        <v>2916.2867337996386</v>
      </c>
      <c r="E178" s="51">
        <f>IF(SUMIF('Exit Tariff_1a'!$B$12:$B$292,$B178,'Exit Tariff_1a'!E$12:E$292)=0,1,'Exit Tariff_1a'!E178)</f>
        <v>2916.6902673479776</v>
      </c>
    </row>
    <row r="179" spans="1:5" ht="15" customHeight="1" x14ac:dyDescent="0.25">
      <c r="A179" s="41" t="str">
        <f>'Exit Capacity'!A179</f>
        <v>F23</v>
      </c>
      <c r="B179" s="4" t="str">
        <f>'Exit Capacity'!B179</f>
        <v>Salida Nacional / National exit</v>
      </c>
      <c r="C179" s="46">
        <f>IF(SUMIF('Exit Tariff_1a'!$B$12:$B$292,$B179,'Exit Tariff_1a'!C$12:C$292)=0,1,'Exit Tariff_1a'!C179)</f>
        <v>294.0107782218663</v>
      </c>
      <c r="D179" s="46">
        <f>IF(SUMIF('Exit Tariff_1a'!$B$12:$B$292,$B179,'Exit Tariff_1a'!D$12:D$292)=0,1,'Exit Tariff_1a'!D179)</f>
        <v>301.05778636071705</v>
      </c>
      <c r="E179" s="51">
        <f>IF(SUMIF('Exit Tariff_1a'!$B$12:$B$292,$B179,'Exit Tariff_1a'!E$12:E$292)=0,1,'Exit Tariff_1a'!E179)</f>
        <v>302.32545399950959</v>
      </c>
    </row>
    <row r="180" spans="1:5" ht="15" customHeight="1" x14ac:dyDescent="0.25">
      <c r="A180" s="41" t="str">
        <f>'Exit Capacity'!A180</f>
        <v>F25</v>
      </c>
      <c r="B180" s="4" t="str">
        <f>'Exit Capacity'!B180</f>
        <v>Salida Nacional / National exit</v>
      </c>
      <c r="C180" s="46">
        <f>IF(SUMIF('Exit Tariff_1a'!$B$12:$B$292,$B180,'Exit Tariff_1a'!C$12:C$292)=0,1,'Exit Tariff_1a'!C180)</f>
        <v>2349.3252537779863</v>
      </c>
      <c r="D180" s="46">
        <f>IF(SUMIF('Exit Tariff_1a'!$B$12:$B$292,$B180,'Exit Tariff_1a'!D$12:D$292)=0,1,'Exit Tariff_1a'!D180)</f>
        <v>2404.6110703037857</v>
      </c>
      <c r="E180" s="51">
        <f>IF(SUMIF('Exit Tariff_1a'!$B$12:$B$292,$B180,'Exit Tariff_1a'!E$12:E$292)=0,1,'Exit Tariff_1a'!E180)</f>
        <v>2414.4932650520677</v>
      </c>
    </row>
    <row r="181" spans="1:5" ht="15" customHeight="1" x14ac:dyDescent="0.25">
      <c r="A181" s="41" t="str">
        <f>'Exit Capacity'!A181</f>
        <v>F26</v>
      </c>
      <c r="B181" s="4" t="str">
        <f>'Exit Capacity'!B181</f>
        <v>Salida Nacional / National exit</v>
      </c>
      <c r="C181" s="46">
        <f>IF(SUMIF('Exit Tariff_1a'!$B$12:$B$292,$B181,'Exit Tariff_1a'!C$12:C$292)=0,1,'Exit Tariff_1a'!C181)</f>
        <v>20308.91461424734</v>
      </c>
      <c r="D181" s="46">
        <f>IF(SUMIF('Exit Tariff_1a'!$B$12:$B$292,$B181,'Exit Tariff_1a'!D$12:D$292)=0,1,'Exit Tariff_1a'!D181)</f>
        <v>18380.628542209648</v>
      </c>
      <c r="E181" s="51">
        <f>IF(SUMIF('Exit Tariff_1a'!$B$12:$B$292,$B181,'Exit Tariff_1a'!E$12:E$292)=0,1,'Exit Tariff_1a'!E181)</f>
        <v>16346.774750037317</v>
      </c>
    </row>
    <row r="182" spans="1:5" ht="15" customHeight="1" x14ac:dyDescent="0.25">
      <c r="A182" s="41" t="str">
        <f>'Exit Capacity'!A182</f>
        <v>F26.02</v>
      </c>
      <c r="B182" s="4" t="str">
        <f>'Exit Capacity'!B182</f>
        <v>Salida Nacional / National exit</v>
      </c>
      <c r="C182" s="46">
        <f>IF(SUMIF('Exit Tariff_1a'!$B$12:$B$292,$B182,'Exit Tariff_1a'!C$12:C$292)=0,1,'Exit Tariff_1a'!C182)</f>
        <v>891.70861331584115</v>
      </c>
      <c r="D182" s="46">
        <f>IF(SUMIF('Exit Tariff_1a'!$B$12:$B$292,$B182,'Exit Tariff_1a'!D$12:D$292)=0,1,'Exit Tariff_1a'!D182)</f>
        <v>897.64497373334552</v>
      </c>
      <c r="E182" s="51">
        <f>IF(SUMIF('Exit Tariff_1a'!$B$12:$B$292,$B182,'Exit Tariff_1a'!E$12:E$292)=0,1,'Exit Tariff_1a'!E182)</f>
        <v>897.76283643242778</v>
      </c>
    </row>
    <row r="183" spans="1:5" ht="15" customHeight="1" x14ac:dyDescent="0.25">
      <c r="A183" s="41" t="str">
        <f>'Exit Capacity'!A183</f>
        <v>F26A</v>
      </c>
      <c r="B183" s="4" t="str">
        <f>'Exit Capacity'!B183</f>
        <v>Salida Nacional / National exit</v>
      </c>
      <c r="C183" s="46">
        <f>IF(SUMIF('Exit Tariff_1a'!$B$12:$B$292,$B183,'Exit Tariff_1a'!C$12:C$292)=0,1,'Exit Tariff_1a'!C183)</f>
        <v>3186.598997411556</v>
      </c>
      <c r="D183" s="46">
        <f>IF(SUMIF('Exit Tariff_1a'!$B$12:$B$292,$B183,'Exit Tariff_1a'!D$12:D$292)=0,1,'Exit Tariff_1a'!D183)</f>
        <v>3249.1391471711813</v>
      </c>
      <c r="E183" s="51">
        <f>IF(SUMIF('Exit Tariff_1a'!$B$12:$B$292,$B183,'Exit Tariff_1a'!E$12:E$292)=0,1,'Exit Tariff_1a'!E183)</f>
        <v>3259.5376997963626</v>
      </c>
    </row>
    <row r="184" spans="1:5" ht="15" customHeight="1" x14ac:dyDescent="0.25">
      <c r="A184" s="41" t="str">
        <f>'Exit Capacity'!A184</f>
        <v>F27</v>
      </c>
      <c r="B184" s="4" t="str">
        <f>'Exit Capacity'!B184</f>
        <v>Salida Nacional / National exit</v>
      </c>
      <c r="C184" s="46">
        <f>IF(SUMIF('Exit Tariff_1a'!$B$12:$B$292,$B184,'Exit Tariff_1a'!C$12:C$292)=0,1,'Exit Tariff_1a'!C184)</f>
        <v>284.5100075625889</v>
      </c>
      <c r="D184" s="46">
        <f>IF(SUMIF('Exit Tariff_1a'!$B$12:$B$292,$B184,'Exit Tariff_1a'!D$12:D$292)=0,1,'Exit Tariff_1a'!D184)</f>
        <v>290.09379720651015</v>
      </c>
      <c r="E184" s="51">
        <f>IF(SUMIF('Exit Tariff_1a'!$B$12:$B$292,$B184,'Exit Tariff_1a'!E$12:E$292)=0,1,'Exit Tariff_1a'!E184)</f>
        <v>291.02221408244384</v>
      </c>
    </row>
    <row r="185" spans="1:5" ht="15" customHeight="1" x14ac:dyDescent="0.25">
      <c r="A185" s="41" t="str">
        <f>'Exit Capacity'!A185</f>
        <v>F28</v>
      </c>
      <c r="B185" s="4" t="str">
        <f>'Exit Capacity'!B185</f>
        <v>Salida Nacional / National exit</v>
      </c>
      <c r="C185" s="46">
        <f>IF(SUMIF('Exit Tariff_1a'!$B$12:$B$292,$B185,'Exit Tariff_1a'!C$12:C$292)=0,1,'Exit Tariff_1a'!C185)</f>
        <v>11221.993884371062</v>
      </c>
      <c r="D185" s="46">
        <f>IF(SUMIF('Exit Tariff_1a'!$B$12:$B$292,$B185,'Exit Tariff_1a'!D$12:D$292)=0,1,'Exit Tariff_1a'!D185)</f>
        <v>11244.525916178518</v>
      </c>
      <c r="E185" s="51">
        <f>IF(SUMIF('Exit Tariff_1a'!$B$12:$B$292,$B185,'Exit Tariff_1a'!E$12:E$292)=0,1,'Exit Tariff_1a'!E185)</f>
        <v>11230.985800805136</v>
      </c>
    </row>
    <row r="186" spans="1:5" ht="15" customHeight="1" x14ac:dyDescent="0.25">
      <c r="A186" s="41" t="str">
        <f>'Exit Capacity'!A186</f>
        <v>G03</v>
      </c>
      <c r="B186" s="4" t="str">
        <f>'Exit Capacity'!B186</f>
        <v>Salida Nacional / National exit</v>
      </c>
      <c r="C186" s="46">
        <f>IF(SUMIF('Exit Tariff_1a'!$B$12:$B$292,$B186,'Exit Tariff_1a'!C$12:C$292)=0,1,'Exit Tariff_1a'!C186)</f>
        <v>6105.8949695657457</v>
      </c>
      <c r="D186" s="46">
        <f>IF(SUMIF('Exit Tariff_1a'!$B$12:$B$292,$B186,'Exit Tariff_1a'!D$12:D$292)=0,1,'Exit Tariff_1a'!D186)</f>
        <v>6160.0827126573968</v>
      </c>
      <c r="E186" s="51">
        <f>IF(SUMIF('Exit Tariff_1a'!$B$12:$B$292,$B186,'Exit Tariff_1a'!E$12:E$292)=0,1,'Exit Tariff_1a'!E186)</f>
        <v>6164.1585030905126</v>
      </c>
    </row>
    <row r="187" spans="1:5" ht="15" customHeight="1" x14ac:dyDescent="0.25">
      <c r="A187" s="41" t="str">
        <f>'Exit Capacity'!A187</f>
        <v>G04E.C.</v>
      </c>
      <c r="B187" s="4" t="str">
        <f>'Exit Capacity'!B187</f>
        <v>Salida Nacional / National exit</v>
      </c>
      <c r="C187" s="46">
        <f>IF(SUMIF('Exit Tariff_1a'!$B$12:$B$292,$B187,'Exit Tariff_1a'!C$12:C$292)=0,1,'Exit Tariff_1a'!C187)</f>
        <v>0.16784205180778333</v>
      </c>
      <c r="D187" s="46">
        <f>IF(SUMIF('Exit Tariff_1a'!$B$12:$B$292,$B187,'Exit Tariff_1a'!D$12:D$292)=0,1,'Exit Tariff_1a'!D187)</f>
        <v>0.17205986577963497</v>
      </c>
      <c r="E187" s="51">
        <f>IF(SUMIF('Exit Tariff_1a'!$B$12:$B$292,$B187,'Exit Tariff_1a'!E$12:E$292)=0,1,'Exit Tariff_1a'!E187)</f>
        <v>0.17283059100531878</v>
      </c>
    </row>
    <row r="188" spans="1:5" ht="15" customHeight="1" x14ac:dyDescent="0.25">
      <c r="A188" s="41" t="str">
        <f>'Exit Capacity'!A188</f>
        <v>G07</v>
      </c>
      <c r="B188" s="4" t="str">
        <f>'Exit Capacity'!B188</f>
        <v>Salida Nacional / National exit</v>
      </c>
      <c r="C188" s="46">
        <f>IF(SUMIF('Exit Tariff_1a'!$B$12:$B$292,$B188,'Exit Tariff_1a'!C$12:C$292)=0,1,'Exit Tariff_1a'!C188)</f>
        <v>4546.349854215342</v>
      </c>
      <c r="D188" s="46">
        <f>IF(SUMIF('Exit Tariff_1a'!$B$12:$B$292,$B188,'Exit Tariff_1a'!D$12:D$292)=0,1,'Exit Tariff_1a'!D188)</f>
        <v>4585.3404633720947</v>
      </c>
      <c r="E188" s="51">
        <f>IF(SUMIF('Exit Tariff_1a'!$B$12:$B$292,$B188,'Exit Tariff_1a'!E$12:E$292)=0,1,'Exit Tariff_1a'!E188)</f>
        <v>4588.0476817451918</v>
      </c>
    </row>
    <row r="189" spans="1:5" ht="15" customHeight="1" x14ac:dyDescent="0.25">
      <c r="A189" s="41" t="str">
        <f>'Exit Capacity'!A189</f>
        <v>H1</v>
      </c>
      <c r="B189" s="4" t="str">
        <f>'Exit Capacity'!B189</f>
        <v>Salida Nacional / National exit</v>
      </c>
      <c r="C189" s="46">
        <f>IF(SUMIF('Exit Tariff_1a'!$B$12:$B$292,$B189,'Exit Tariff_1a'!C$12:C$292)=0,1,'Exit Tariff_1a'!C189)</f>
        <v>623.26423986503789</v>
      </c>
      <c r="D189" s="46">
        <f>IF(SUMIF('Exit Tariff_1a'!$B$12:$B$292,$B189,'Exit Tariff_1a'!D$12:D$292)=0,1,'Exit Tariff_1a'!D189)</f>
        <v>638.77662151700247</v>
      </c>
      <c r="E189" s="51">
        <f>IF(SUMIF('Exit Tariff_1a'!$B$12:$B$292,$B189,'Exit Tariff_1a'!E$12:E$292)=0,1,'Exit Tariff_1a'!E189)</f>
        <v>641.6024068952313</v>
      </c>
    </row>
    <row r="190" spans="1:5" ht="15" customHeight="1" x14ac:dyDescent="0.25">
      <c r="A190" s="41" t="str">
        <f>'Exit Capacity'!A190</f>
        <v>H72.1</v>
      </c>
      <c r="B190" s="4" t="str">
        <f>'Exit Capacity'!B190</f>
        <v>Salida Nacional / National exit</v>
      </c>
      <c r="C190" s="46">
        <f>IF(SUMIF('Exit Tariff_1a'!$B$12:$B$292,$B190,'Exit Tariff_1a'!C$12:C$292)=0,1,'Exit Tariff_1a'!C190)</f>
        <v>1979.5749053937743</v>
      </c>
      <c r="D190" s="46">
        <f>IF(SUMIF('Exit Tariff_1a'!$B$12:$B$292,$B190,'Exit Tariff_1a'!D$12:D$292)=0,1,'Exit Tariff_1a'!D190)</f>
        <v>2015.8039481487883</v>
      </c>
      <c r="E190" s="51">
        <f>IF(SUMIF('Exit Tariff_1a'!$B$12:$B$292,$B190,'Exit Tariff_1a'!E$12:E$292)=0,1,'Exit Tariff_1a'!E190)</f>
        <v>2021.6306768205091</v>
      </c>
    </row>
    <row r="191" spans="1:5" ht="15" customHeight="1" x14ac:dyDescent="0.25">
      <c r="A191" s="41" t="str">
        <f>'Exit Capacity'!A191</f>
        <v>I001</v>
      </c>
      <c r="B191" s="4" t="str">
        <f>'Exit Capacity'!B191</f>
        <v>Salida Nacional / National exit</v>
      </c>
      <c r="C191" s="46">
        <f>IF(SUMIF('Exit Tariff_1a'!$B$12:$B$292,$B191,'Exit Tariff_1a'!C$12:C$292)=0,1,'Exit Tariff_1a'!C191)</f>
        <v>2606.701562973431</v>
      </c>
      <c r="D191" s="46">
        <f>IF(SUMIF('Exit Tariff_1a'!$B$12:$B$292,$B191,'Exit Tariff_1a'!D$12:D$292)=0,1,'Exit Tariff_1a'!D191)</f>
        <v>2636.9489574452973</v>
      </c>
      <c r="E191" s="51">
        <f>IF(SUMIF('Exit Tariff_1a'!$B$12:$B$292,$B191,'Exit Tariff_1a'!E$12:E$292)=0,1,'Exit Tariff_1a'!E191)</f>
        <v>2632.8089415948925</v>
      </c>
    </row>
    <row r="192" spans="1:5" ht="15" customHeight="1" x14ac:dyDescent="0.25">
      <c r="A192" s="41" t="str">
        <f>'Exit Capacity'!A192</f>
        <v>I003</v>
      </c>
      <c r="B192" s="4" t="str">
        <f>'Exit Capacity'!B192</f>
        <v>Salida Nacional / National exit</v>
      </c>
      <c r="C192" s="46">
        <f>IF(SUMIF('Exit Tariff_1a'!$B$12:$B$292,$B192,'Exit Tariff_1a'!C$12:C$292)=0,1,'Exit Tariff_1a'!C192)</f>
        <v>56.927743247713835</v>
      </c>
      <c r="D192" s="46">
        <f>IF(SUMIF('Exit Tariff_1a'!$B$12:$B$292,$B192,'Exit Tariff_1a'!D$12:D$292)=0,1,'Exit Tariff_1a'!D192)</f>
        <v>57.566425389829448</v>
      </c>
      <c r="E192" s="51">
        <f>IF(SUMIF('Exit Tariff_1a'!$B$12:$B$292,$B192,'Exit Tariff_1a'!E$12:E$292)=0,1,'Exit Tariff_1a'!E192)</f>
        <v>57.636648806657618</v>
      </c>
    </row>
    <row r="193" spans="1:5" ht="15" customHeight="1" x14ac:dyDescent="0.25">
      <c r="A193" s="41" t="str">
        <f>'Exit Capacity'!A193</f>
        <v>I005</v>
      </c>
      <c r="B193" s="4" t="str">
        <f>'Exit Capacity'!B193</f>
        <v>Salida Nacional / National exit</v>
      </c>
      <c r="C193" s="46">
        <f>IF(SUMIF('Exit Tariff_1a'!$B$12:$B$292,$B193,'Exit Tariff_1a'!C$12:C$292)=0,1,'Exit Tariff_1a'!C193)</f>
        <v>60.301451634551064</v>
      </c>
      <c r="D193" s="46">
        <f>IF(SUMIF('Exit Tariff_1a'!$B$12:$B$292,$B193,'Exit Tariff_1a'!D$12:D$292)=0,1,'Exit Tariff_1a'!D193)</f>
        <v>60.272274290338146</v>
      </c>
      <c r="E193" s="51">
        <f>IF(SUMIF('Exit Tariff_1a'!$B$12:$B$292,$B193,'Exit Tariff_1a'!E$12:E$292)=0,1,'Exit Tariff_1a'!E193)</f>
        <v>60.176279642892268</v>
      </c>
    </row>
    <row r="194" spans="1:5" ht="15" customHeight="1" x14ac:dyDescent="0.25">
      <c r="A194" s="41" t="str">
        <f>'Exit Capacity'!A194</f>
        <v>I006</v>
      </c>
      <c r="B194" s="4" t="str">
        <f>'Exit Capacity'!B194</f>
        <v>Salida Nacional / National exit</v>
      </c>
      <c r="C194" s="46">
        <f>IF(SUMIF('Exit Tariff_1a'!$B$12:$B$292,$B194,'Exit Tariff_1a'!C$12:C$292)=0,1,'Exit Tariff_1a'!C194)</f>
        <v>476.71693971850459</v>
      </c>
      <c r="D194" s="46">
        <f>IF(SUMIF('Exit Tariff_1a'!$B$12:$B$292,$B194,'Exit Tariff_1a'!D$12:D$292)=0,1,'Exit Tariff_1a'!D194)</f>
        <v>487.57948542858981</v>
      </c>
      <c r="E194" s="51">
        <f>IF(SUMIF('Exit Tariff_1a'!$B$12:$B$292,$B194,'Exit Tariff_1a'!E$12:E$292)=0,1,'Exit Tariff_1a'!E194)</f>
        <v>489.49883060619402</v>
      </c>
    </row>
    <row r="195" spans="1:5" ht="15" customHeight="1" x14ac:dyDescent="0.25">
      <c r="A195" s="41" t="str">
        <f>'Exit Capacity'!A195</f>
        <v>I007</v>
      </c>
      <c r="B195" s="4" t="str">
        <f>'Exit Capacity'!B195</f>
        <v>Salida Nacional / National exit</v>
      </c>
      <c r="C195" s="46">
        <f>IF(SUMIF('Exit Tariff_1a'!$B$12:$B$292,$B195,'Exit Tariff_1a'!C$12:C$292)=0,1,'Exit Tariff_1a'!C195)</f>
        <v>21.287204727908367</v>
      </c>
      <c r="D195" s="46">
        <f>IF(SUMIF('Exit Tariff_1a'!$B$12:$B$292,$B195,'Exit Tariff_1a'!D$12:D$292)=0,1,'Exit Tariff_1a'!D195)</f>
        <v>21.276904742040017</v>
      </c>
      <c r="E195" s="51">
        <f>IF(SUMIF('Exit Tariff_1a'!$B$12:$B$292,$B195,'Exit Tariff_1a'!E$12:E$292)=0,1,'Exit Tariff_1a'!E195)</f>
        <v>21.243017370217729</v>
      </c>
    </row>
    <row r="196" spans="1:5" ht="15" customHeight="1" x14ac:dyDescent="0.25">
      <c r="A196" s="41" t="str">
        <f>'Exit Capacity'!A196</f>
        <v>I008X</v>
      </c>
      <c r="B196" s="4" t="str">
        <f>'Exit Capacity'!B196</f>
        <v>Salida Nacional / National exit</v>
      </c>
      <c r="C196" s="46">
        <f>IF(SUMIF('Exit Tariff_1a'!$B$12:$B$292,$B196,'Exit Tariff_1a'!C$12:C$292)=0,1,'Exit Tariff_1a'!C196)</f>
        <v>11097.736808673857</v>
      </c>
      <c r="D196" s="46">
        <f>IF(SUMIF('Exit Tariff_1a'!$B$12:$B$292,$B196,'Exit Tariff_1a'!D$12:D$292)=0,1,'Exit Tariff_1a'!D196)</f>
        <v>11124.721317714822</v>
      </c>
      <c r="E196" s="51">
        <f>IF(SUMIF('Exit Tariff_1a'!$B$12:$B$292,$B196,'Exit Tariff_1a'!E$12:E$292)=0,1,'Exit Tariff_1a'!E196)</f>
        <v>11105.382440814839</v>
      </c>
    </row>
    <row r="197" spans="1:5" ht="15" customHeight="1" x14ac:dyDescent="0.25">
      <c r="A197" s="41" t="str">
        <f>'Exit Capacity'!A197</f>
        <v>I012</v>
      </c>
      <c r="B197" s="4" t="str">
        <f>'Exit Capacity'!B197</f>
        <v>Salida Nacional / National exit</v>
      </c>
      <c r="C197" s="46">
        <f>IF(SUMIF('Exit Tariff_1a'!$B$12:$B$292,$B197,'Exit Tariff_1a'!C$12:C$292)=0,1,'Exit Tariff_1a'!C197)</f>
        <v>3698.451858600507</v>
      </c>
      <c r="D197" s="46">
        <f>IF(SUMIF('Exit Tariff_1a'!$B$12:$B$292,$B197,'Exit Tariff_1a'!D$12:D$292)=0,1,'Exit Tariff_1a'!D197)</f>
        <v>3746.9112957709285</v>
      </c>
      <c r="E197" s="51">
        <f>IF(SUMIF('Exit Tariff_1a'!$B$12:$B$292,$B197,'Exit Tariff_1a'!E$12:E$292)=0,1,'Exit Tariff_1a'!E197)</f>
        <v>3753.155306100999</v>
      </c>
    </row>
    <row r="198" spans="1:5" ht="15" customHeight="1" x14ac:dyDescent="0.25">
      <c r="A198" s="41" t="str">
        <f>'Exit Capacity'!A198</f>
        <v>I014</v>
      </c>
      <c r="B198" s="4" t="str">
        <f>'Exit Capacity'!B198</f>
        <v>Salida Nacional / National exit</v>
      </c>
      <c r="C198" s="46">
        <f>IF(SUMIF('Exit Tariff_1a'!$B$12:$B$292,$B198,'Exit Tariff_1a'!C$12:C$292)=0,1,'Exit Tariff_1a'!C198)</f>
        <v>1797.0794491677598</v>
      </c>
      <c r="D198" s="46">
        <f>IF(SUMIF('Exit Tariff_1a'!$B$12:$B$292,$B198,'Exit Tariff_1a'!D$12:D$292)=0,1,'Exit Tariff_1a'!D198)</f>
        <v>1820.3506202428903</v>
      </c>
      <c r="E198" s="51">
        <f>IF(SUMIF('Exit Tariff_1a'!$B$12:$B$292,$B198,'Exit Tariff_1a'!E$12:E$292)=0,1,'Exit Tariff_1a'!E198)</f>
        <v>1823.3181239792484</v>
      </c>
    </row>
    <row r="199" spans="1:5" ht="15" customHeight="1" x14ac:dyDescent="0.25">
      <c r="A199" s="41" t="str">
        <f>'Exit Capacity'!A199</f>
        <v>I015ERM</v>
      </c>
      <c r="B199" s="4" t="str">
        <f>'Exit Capacity'!B199</f>
        <v>Salida Nacional / National exit</v>
      </c>
      <c r="C199" s="46">
        <f>IF(SUMIF('Exit Tariff_1a'!$B$12:$B$292,$B199,'Exit Tariff_1a'!C$12:C$292)=0,1,'Exit Tariff_1a'!C199)</f>
        <v>119.33186224726806</v>
      </c>
      <c r="D199" s="46">
        <f>IF(SUMIF('Exit Tariff_1a'!$B$12:$B$292,$B199,'Exit Tariff_1a'!D$12:D$292)=0,1,'Exit Tariff_1a'!D199)</f>
        <v>119.82445746853719</v>
      </c>
      <c r="E199" s="51">
        <f>IF(SUMIF('Exit Tariff_1a'!$B$12:$B$292,$B199,'Exit Tariff_1a'!E$12:E$292)=0,1,'Exit Tariff_1a'!E199)</f>
        <v>119.76735908872884</v>
      </c>
    </row>
    <row r="200" spans="1:5" ht="15" customHeight="1" x14ac:dyDescent="0.25">
      <c r="A200" s="41" t="str">
        <f>'Exit Capacity'!A200</f>
        <v>I016</v>
      </c>
      <c r="B200" s="4" t="str">
        <f>'Exit Capacity'!B200</f>
        <v>Salida Nacional / National exit</v>
      </c>
      <c r="C200" s="46">
        <f>IF(SUMIF('Exit Tariff_1a'!$B$12:$B$292,$B200,'Exit Tariff_1a'!C$12:C$292)=0,1,'Exit Tariff_1a'!C200)</f>
        <v>6049.3023336330634</v>
      </c>
      <c r="D200" s="46">
        <f>IF(SUMIF('Exit Tariff_1a'!$B$12:$B$292,$B200,'Exit Tariff_1a'!D$12:D$292)=0,1,'Exit Tariff_1a'!D200)</f>
        <v>6218.3509288566074</v>
      </c>
      <c r="E200" s="51">
        <f>IF(SUMIF('Exit Tariff_1a'!$B$12:$B$292,$B200,'Exit Tariff_1a'!E$12:E$292)=0,1,'Exit Tariff_1a'!E200)</f>
        <v>6237.3708535951973</v>
      </c>
    </row>
    <row r="201" spans="1:5" ht="15" customHeight="1" x14ac:dyDescent="0.25">
      <c r="A201" s="41" t="str">
        <f>'Exit Capacity'!A201</f>
        <v>I018</v>
      </c>
      <c r="B201" s="4" t="str">
        <f>'Exit Capacity'!B201</f>
        <v>Salida Nacional / National exit</v>
      </c>
      <c r="C201" s="46">
        <f>IF(SUMIF('Exit Tariff_1a'!$B$12:$B$292,$B201,'Exit Tariff_1a'!C$12:C$292)=0,1,'Exit Tariff_1a'!C201)</f>
        <v>2091.310958231004</v>
      </c>
      <c r="D201" s="46">
        <f>IF(SUMIF('Exit Tariff_1a'!$B$12:$B$292,$B201,'Exit Tariff_1a'!D$12:D$292)=0,1,'Exit Tariff_1a'!D201)</f>
        <v>2115.6810394792174</v>
      </c>
      <c r="E201" s="51">
        <f>IF(SUMIF('Exit Tariff_1a'!$B$12:$B$292,$B201,'Exit Tariff_1a'!E$12:E$292)=0,1,'Exit Tariff_1a'!E201)</f>
        <v>2118.4798341012438</v>
      </c>
    </row>
    <row r="202" spans="1:5" ht="15" customHeight="1" x14ac:dyDescent="0.25">
      <c r="A202" s="41" t="str">
        <f>'Exit Capacity'!A202</f>
        <v>I019</v>
      </c>
      <c r="B202" s="4" t="str">
        <f>'Exit Capacity'!B202</f>
        <v>Salida Nacional / National exit</v>
      </c>
      <c r="C202" s="46">
        <f>IF(SUMIF('Exit Tariff_1a'!$B$12:$B$292,$B202,'Exit Tariff_1a'!C$12:C$292)=0,1,'Exit Tariff_1a'!C202)</f>
        <v>1601.667536904979</v>
      </c>
      <c r="D202" s="46">
        <f>IF(SUMIF('Exit Tariff_1a'!$B$12:$B$292,$B202,'Exit Tariff_1a'!D$12:D$292)=0,1,'Exit Tariff_1a'!D202)</f>
        <v>1620.3317952513407</v>
      </c>
      <c r="E202" s="51">
        <f>IF(SUMIF('Exit Tariff_1a'!$B$12:$B$292,$B202,'Exit Tariff_1a'!E$12:E$292)=0,1,'Exit Tariff_1a'!E202)</f>
        <v>1622.4753016825198</v>
      </c>
    </row>
    <row r="203" spans="1:5" ht="15" customHeight="1" x14ac:dyDescent="0.25">
      <c r="A203" s="41" t="str">
        <f>'Exit Capacity'!A203</f>
        <v>I020</v>
      </c>
      <c r="B203" s="4" t="str">
        <f>'Exit Capacity'!B203</f>
        <v>Salida Nacional / National exit</v>
      </c>
      <c r="C203" s="46">
        <f>IF(SUMIF('Exit Tariff_1a'!$B$12:$B$292,$B203,'Exit Tariff_1a'!C$12:C$292)=0,1,'Exit Tariff_1a'!C203)</f>
        <v>1122.9980723733208</v>
      </c>
      <c r="D203" s="46">
        <f>IF(SUMIF('Exit Tariff_1a'!$B$12:$B$292,$B203,'Exit Tariff_1a'!D$12:D$292)=0,1,'Exit Tariff_1a'!D203)</f>
        <v>1150.3816303099345</v>
      </c>
      <c r="E203" s="51">
        <f>IF(SUMIF('Exit Tariff_1a'!$B$12:$B$292,$B203,'Exit Tariff_1a'!E$12:E$292)=0,1,'Exit Tariff_1a'!E203)</f>
        <v>1155.3363227644745</v>
      </c>
    </row>
    <row r="204" spans="1:5" ht="15" customHeight="1" x14ac:dyDescent="0.25">
      <c r="A204" s="41" t="str">
        <f>'Exit Capacity'!A204</f>
        <v>I020A</v>
      </c>
      <c r="B204" s="4" t="str">
        <f>'Exit Capacity'!B204</f>
        <v>Salida Nacional / National exit</v>
      </c>
      <c r="C204" s="46">
        <f>IF(SUMIF('Exit Tariff_1a'!$B$12:$B$292,$B204,'Exit Tariff_1a'!C$12:C$292)=0,1,'Exit Tariff_1a'!C204)</f>
        <v>526.98501022551955</v>
      </c>
      <c r="D204" s="46">
        <f>IF(SUMIF('Exit Tariff_1a'!$B$12:$B$292,$B204,'Exit Tariff_1a'!D$12:D$292)=0,1,'Exit Tariff_1a'!D204)</f>
        <v>530.67275750916156</v>
      </c>
      <c r="E204" s="51">
        <f>IF(SUMIF('Exit Tariff_1a'!$B$12:$B$292,$B204,'Exit Tariff_1a'!E$12:E$292)=0,1,'Exit Tariff_1a'!E204)</f>
        <v>530.78573869152751</v>
      </c>
    </row>
    <row r="205" spans="1:5" ht="15" customHeight="1" x14ac:dyDescent="0.25">
      <c r="A205" s="41" t="str">
        <f>'Exit Capacity'!A205</f>
        <v>I022</v>
      </c>
      <c r="B205" s="4" t="str">
        <f>'Exit Capacity'!B205</f>
        <v>Salida Nacional / National exit</v>
      </c>
      <c r="C205" s="46">
        <f>IF(SUMIF('Exit Tariff_1a'!$B$12:$B$292,$B205,'Exit Tariff_1a'!C$12:C$292)=0,1,'Exit Tariff_1a'!C205)</f>
        <v>3455.951572628006</v>
      </c>
      <c r="D205" s="46">
        <f>IF(SUMIF('Exit Tariff_1a'!$B$12:$B$292,$B205,'Exit Tariff_1a'!D$12:D$292)=0,1,'Exit Tariff_1a'!D205)</f>
        <v>3483.1976139282456</v>
      </c>
      <c r="E205" s="51">
        <f>IF(SUMIF('Exit Tariff_1a'!$B$12:$B$292,$B205,'Exit Tariff_1a'!E$12:E$292)=0,1,'Exit Tariff_1a'!E205)</f>
        <v>3484.6777783395996</v>
      </c>
    </row>
    <row r="206" spans="1:5" ht="15" customHeight="1" x14ac:dyDescent="0.25">
      <c r="A206" s="41" t="str">
        <f>'Exit Capacity'!A206</f>
        <v>I023</v>
      </c>
      <c r="B206" s="4" t="str">
        <f>'Exit Capacity'!B206</f>
        <v>Salida Nacional / National exit</v>
      </c>
      <c r="C206" s="46">
        <f>IF(SUMIF('Exit Tariff_1a'!$B$12:$B$292,$B206,'Exit Tariff_1a'!C$12:C$292)=0,1,'Exit Tariff_1a'!C206)</f>
        <v>125.00773961712136</v>
      </c>
      <c r="D206" s="46">
        <f>IF(SUMIF('Exit Tariff_1a'!$B$12:$B$292,$B206,'Exit Tariff_1a'!D$12:D$292)=0,1,'Exit Tariff_1a'!D206)</f>
        <v>124.94725361306639</v>
      </c>
      <c r="E206" s="51">
        <f>IF(SUMIF('Exit Tariff_1a'!$B$12:$B$292,$B206,'Exit Tariff_1a'!E$12:E$292)=0,1,'Exit Tariff_1a'!E206)</f>
        <v>124.74825220319526</v>
      </c>
    </row>
    <row r="207" spans="1:5" ht="15" customHeight="1" x14ac:dyDescent="0.25">
      <c r="A207" s="41" t="str">
        <f>'Exit Capacity'!A207</f>
        <v>I024</v>
      </c>
      <c r="B207" s="4" t="str">
        <f>'Exit Capacity'!B207</f>
        <v>Salida Nacional / National exit</v>
      </c>
      <c r="C207" s="46">
        <f>IF(SUMIF('Exit Tariff_1a'!$B$12:$B$292,$B207,'Exit Tariff_1a'!C$12:C$292)=0,1,'Exit Tariff_1a'!C207)</f>
        <v>4879.5585875486122</v>
      </c>
      <c r="D207" s="46">
        <f>IF(SUMIF('Exit Tariff_1a'!$B$12:$B$292,$B207,'Exit Tariff_1a'!D$12:D$292)=0,1,'Exit Tariff_1a'!D207)</f>
        <v>4926.4640697799996</v>
      </c>
      <c r="E207" s="51">
        <f>IF(SUMIF('Exit Tariff_1a'!$B$12:$B$292,$B207,'Exit Tariff_1a'!E$12:E$292)=0,1,'Exit Tariff_1a'!E207)</f>
        <v>4930.5906639989762</v>
      </c>
    </row>
    <row r="208" spans="1:5" ht="15" customHeight="1" x14ac:dyDescent="0.25">
      <c r="A208" s="41" t="str">
        <f>'Exit Capacity'!A208</f>
        <v>I025</v>
      </c>
      <c r="B208" s="4" t="str">
        <f>'Exit Capacity'!B208</f>
        <v>Salida Nacional / National exit</v>
      </c>
      <c r="C208" s="46">
        <f>IF(SUMIF('Exit Tariff_1a'!$B$12:$B$292,$B208,'Exit Tariff_1a'!C$12:C$292)=0,1,'Exit Tariff_1a'!C208)</f>
        <v>84.143274571344051</v>
      </c>
      <c r="D208" s="46">
        <f>IF(SUMIF('Exit Tariff_1a'!$B$12:$B$292,$B208,'Exit Tariff_1a'!D$12:D$292)=0,1,'Exit Tariff_1a'!D208)</f>
        <v>84.102561168617882</v>
      </c>
      <c r="E208" s="51">
        <f>IF(SUMIF('Exit Tariff_1a'!$B$12:$B$292,$B208,'Exit Tariff_1a'!E$12:E$292)=0,1,'Exit Tariff_1a'!E208)</f>
        <v>83.968612420147124</v>
      </c>
    </row>
    <row r="209" spans="1:5" ht="15" customHeight="1" x14ac:dyDescent="0.25">
      <c r="A209" s="41" t="str">
        <f>'Exit Capacity'!A209</f>
        <v>I15</v>
      </c>
      <c r="B209" s="4" t="str">
        <f>'Exit Capacity'!B209</f>
        <v>Salida Nacional / National exit</v>
      </c>
      <c r="C209" s="46">
        <f>IF(SUMIF('Exit Tariff_1a'!$B$12:$B$292,$B209,'Exit Tariff_1a'!C$12:C$292)=0,1,'Exit Tariff_1a'!C209)</f>
        <v>3632.4906389946764</v>
      </c>
      <c r="D209" s="46">
        <f>IF(SUMIF('Exit Tariff_1a'!$B$12:$B$292,$B209,'Exit Tariff_1a'!D$12:D$292)=0,1,'Exit Tariff_1a'!D209)</f>
        <v>3678.8321608045567</v>
      </c>
      <c r="E209" s="51">
        <f>IF(SUMIF('Exit Tariff_1a'!$B$12:$B$292,$B209,'Exit Tariff_1a'!E$12:E$292)=0,1,'Exit Tariff_1a'!E209)</f>
        <v>3684.662141211883</v>
      </c>
    </row>
    <row r="210" spans="1:5" ht="15" customHeight="1" x14ac:dyDescent="0.25">
      <c r="A210" s="41" t="str">
        <f>'Exit Capacity'!A210</f>
        <v>J01A</v>
      </c>
      <c r="B210" s="4" t="str">
        <f>'Exit Capacity'!B210</f>
        <v>Salida Nacional / National exit</v>
      </c>
      <c r="C210" s="46">
        <f>IF(SUMIF('Exit Tariff_1a'!$B$12:$B$292,$B210,'Exit Tariff_1a'!C$12:C$292)=0,1,'Exit Tariff_1a'!C210)</f>
        <v>98.476412506274443</v>
      </c>
      <c r="D210" s="46">
        <f>IF(SUMIF('Exit Tariff_1a'!$B$12:$B$292,$B210,'Exit Tariff_1a'!D$12:D$292)=0,1,'Exit Tariff_1a'!D210)</f>
        <v>98.428763899040874</v>
      </c>
      <c r="E210" s="51">
        <f>IF(SUMIF('Exit Tariff_1a'!$B$12:$B$292,$B210,'Exit Tariff_1a'!E$12:E$292)=0,1,'Exit Tariff_1a'!E210)</f>
        <v>98.271998046079915</v>
      </c>
    </row>
    <row r="211" spans="1:5" ht="15" customHeight="1" x14ac:dyDescent="0.25">
      <c r="A211" s="41" t="str">
        <f>'Exit Capacity'!A211</f>
        <v>K02</v>
      </c>
      <c r="B211" s="4" t="str">
        <f>'Exit Capacity'!B211</f>
        <v>Salida Nacional / National exit</v>
      </c>
      <c r="C211" s="46">
        <f>IF(SUMIF('Exit Tariff_1a'!$B$12:$B$292,$B211,'Exit Tariff_1a'!C$12:C$292)=0,1,'Exit Tariff_1a'!C211)</f>
        <v>62284.240115848646</v>
      </c>
      <c r="D211" s="46">
        <f>IF(SUMIF('Exit Tariff_1a'!$B$12:$B$292,$B211,'Exit Tariff_1a'!D$12:D$292)=0,1,'Exit Tariff_1a'!D211)</f>
        <v>56187.699972563169</v>
      </c>
      <c r="E211" s="51">
        <f>IF(SUMIF('Exit Tariff_1a'!$B$12:$B$292,$B211,'Exit Tariff_1a'!E$12:E$292)=0,1,'Exit Tariff_1a'!E211)</f>
        <v>49786.178898312442</v>
      </c>
    </row>
    <row r="212" spans="1:5" ht="15" customHeight="1" x14ac:dyDescent="0.25">
      <c r="A212" s="41" t="str">
        <f>'Exit Capacity'!A212</f>
        <v>K05</v>
      </c>
      <c r="B212" s="4" t="str">
        <f>'Exit Capacity'!B212</f>
        <v>Salida Nacional / National exit</v>
      </c>
      <c r="C212" s="46">
        <f>IF(SUMIF('Exit Tariff_1a'!$B$12:$B$292,$B212,'Exit Tariff_1a'!C$12:C$292)=0,1,'Exit Tariff_1a'!C212)</f>
        <v>2.1700811234756987</v>
      </c>
      <c r="D212" s="46">
        <f>IF(SUMIF('Exit Tariff_1a'!$B$12:$B$292,$B212,'Exit Tariff_1a'!D$12:D$292)=0,1,'Exit Tariff_1a'!D212)</f>
        <v>2.1690311122041073</v>
      </c>
      <c r="E212" s="51">
        <f>IF(SUMIF('Exit Tariff_1a'!$B$12:$B$292,$B212,'Exit Tariff_1a'!E$12:E$292)=0,1,'Exit Tariff_1a'!E212)</f>
        <v>2.1655765324762517</v>
      </c>
    </row>
    <row r="213" spans="1:5" ht="15" customHeight="1" x14ac:dyDescent="0.25">
      <c r="A213" s="41" t="str">
        <f>'Exit Capacity'!A213</f>
        <v>K07</v>
      </c>
      <c r="B213" s="4" t="str">
        <f>'Exit Capacity'!B213</f>
        <v>Salida Nacional / National exit</v>
      </c>
      <c r="C213" s="46">
        <f>IF(SUMIF('Exit Tariff_1a'!$B$12:$B$292,$B213,'Exit Tariff_1a'!C$12:C$292)=0,1,'Exit Tariff_1a'!C213)</f>
        <v>32.328278358920947</v>
      </c>
      <c r="D213" s="46">
        <f>IF(SUMIF('Exit Tariff_1a'!$B$12:$B$292,$B213,'Exit Tariff_1a'!D$12:D$292)=0,1,'Exit Tariff_1a'!D213)</f>
        <v>32.312636060436894</v>
      </c>
      <c r="E213" s="51">
        <f>IF(SUMIF('Exit Tariff_1a'!$B$12:$B$292,$B213,'Exit Tariff_1a'!E$12:E$292)=0,1,'Exit Tariff_1a'!E213)</f>
        <v>32.261172263140537</v>
      </c>
    </row>
    <row r="214" spans="1:5" ht="15" customHeight="1" x14ac:dyDescent="0.25">
      <c r="A214" s="41" t="str">
        <f>'Exit Capacity'!A214</f>
        <v>K11.01</v>
      </c>
      <c r="B214" s="4" t="str">
        <f>'Exit Capacity'!B214</f>
        <v>Salida Nacional / National exit</v>
      </c>
      <c r="C214" s="46">
        <f>IF(SUMIF('Exit Tariff_1a'!$B$12:$B$292,$B214,'Exit Tariff_1a'!C$12:C$292)=0,1,'Exit Tariff_1a'!C214)</f>
        <v>19001.259855463635</v>
      </c>
      <c r="D214" s="46">
        <f>IF(SUMIF('Exit Tariff_1a'!$B$12:$B$292,$B214,'Exit Tariff_1a'!D$12:D$292)=0,1,'Exit Tariff_1a'!D214)</f>
        <v>16664.883228928535</v>
      </c>
      <c r="E214" s="51">
        <f>IF(SUMIF('Exit Tariff_1a'!$B$12:$B$292,$B214,'Exit Tariff_1a'!E$12:E$292)=0,1,'Exit Tariff_1a'!E214)</f>
        <v>14187.431911946758</v>
      </c>
    </row>
    <row r="215" spans="1:5" ht="15" customHeight="1" x14ac:dyDescent="0.25">
      <c r="A215" s="41" t="str">
        <f>'Exit Capacity'!A215</f>
        <v>K19</v>
      </c>
      <c r="B215" s="4" t="str">
        <f>'Exit Capacity'!B215</f>
        <v>Salida Nacional / National exit</v>
      </c>
      <c r="C215" s="46">
        <f>IF(SUMIF('Exit Tariff_1a'!$B$12:$B$292,$B215,'Exit Tariff_1a'!C$12:C$292)=0,1,'Exit Tariff_1a'!C215)</f>
        <v>857.46008740720742</v>
      </c>
      <c r="D215" s="46">
        <f>IF(SUMIF('Exit Tariff_1a'!$B$12:$B$292,$B215,'Exit Tariff_1a'!D$12:D$292)=0,1,'Exit Tariff_1a'!D215)</f>
        <v>879.32733067588435</v>
      </c>
      <c r="E215" s="51">
        <f>IF(SUMIF('Exit Tariff_1a'!$B$12:$B$292,$B215,'Exit Tariff_1a'!E$12:E$292)=0,1,'Exit Tariff_1a'!E215)</f>
        <v>883.34191122896618</v>
      </c>
    </row>
    <row r="216" spans="1:5" ht="15" customHeight="1" x14ac:dyDescent="0.25">
      <c r="A216" s="41" t="str">
        <f>'Exit Capacity'!A216</f>
        <v>K25</v>
      </c>
      <c r="B216" s="4" t="str">
        <f>'Exit Capacity'!B216</f>
        <v>Salida Nacional / National exit</v>
      </c>
      <c r="C216" s="46">
        <f>IF(SUMIF('Exit Tariff_1a'!$B$12:$B$292,$B216,'Exit Tariff_1a'!C$12:C$292)=0,1,'Exit Tariff_1a'!C216)</f>
        <v>189.4541194199077</v>
      </c>
      <c r="D216" s="46">
        <f>IF(SUMIF('Exit Tariff_1a'!$B$12:$B$292,$B216,'Exit Tariff_1a'!D$12:D$292)=0,1,'Exit Tariff_1a'!D216)</f>
        <v>193.9486746026887</v>
      </c>
      <c r="E216" s="51">
        <f>IF(SUMIF('Exit Tariff_1a'!$B$12:$B$292,$B216,'Exit Tariff_1a'!E$12:E$292)=0,1,'Exit Tariff_1a'!E216)</f>
        <v>194.75433369904505</v>
      </c>
    </row>
    <row r="217" spans="1:5" ht="15" customHeight="1" x14ac:dyDescent="0.25">
      <c r="A217" s="41" t="str">
        <f>'Exit Capacity'!A217</f>
        <v>K29</v>
      </c>
      <c r="B217" s="4" t="str">
        <f>'Exit Capacity'!B217</f>
        <v>Salida Nacional / National exit</v>
      </c>
      <c r="C217" s="46">
        <f>IF(SUMIF('Exit Tariff_1a'!$B$12:$B$292,$B217,'Exit Tariff_1a'!C$12:C$292)=0,1,'Exit Tariff_1a'!C217)</f>
        <v>15828.939707138135</v>
      </c>
      <c r="D217" s="46">
        <f>IF(SUMIF('Exit Tariff_1a'!$B$12:$B$292,$B217,'Exit Tariff_1a'!D$12:D$292)=0,1,'Exit Tariff_1a'!D217)</f>
        <v>15229.847192464362</v>
      </c>
      <c r="E217" s="51">
        <f>IF(SUMIF('Exit Tariff_1a'!$B$12:$B$292,$B217,'Exit Tariff_1a'!E$12:E$292)=0,1,'Exit Tariff_1a'!E217)</f>
        <v>14433.50255973188</v>
      </c>
    </row>
    <row r="218" spans="1:5" ht="15" customHeight="1" x14ac:dyDescent="0.25">
      <c r="A218" s="41" t="str">
        <f>'Exit Capacity'!A218</f>
        <v>K31</v>
      </c>
      <c r="B218" s="4" t="str">
        <f>'Exit Capacity'!B218</f>
        <v>Salida Nacional / National exit</v>
      </c>
      <c r="C218" s="46">
        <f>IF(SUMIF('Exit Tariff_1a'!$B$12:$B$292,$B218,'Exit Tariff_1a'!C$12:C$292)=0,1,'Exit Tariff_1a'!C218)</f>
        <v>349.15758960905129</v>
      </c>
      <c r="D218" s="46">
        <f>IF(SUMIF('Exit Tariff_1a'!$B$12:$B$292,$B218,'Exit Tariff_1a'!D$12:D$292)=0,1,'Exit Tariff_1a'!D218)</f>
        <v>352.223133722331</v>
      </c>
      <c r="E218" s="51">
        <f>IF(SUMIF('Exit Tariff_1a'!$B$12:$B$292,$B218,'Exit Tariff_1a'!E$12:E$292)=0,1,'Exit Tariff_1a'!E218)</f>
        <v>352.44820848527633</v>
      </c>
    </row>
    <row r="219" spans="1:5" ht="15" customHeight="1" x14ac:dyDescent="0.25">
      <c r="A219" s="41" t="str">
        <f>'Exit Capacity'!A219</f>
        <v>K37</v>
      </c>
      <c r="B219" s="4" t="str">
        <f>'Exit Capacity'!B219</f>
        <v>Salida Nacional / National exit</v>
      </c>
      <c r="C219" s="46">
        <f>IF(SUMIF('Exit Tariff_1a'!$B$12:$B$292,$B219,'Exit Tariff_1a'!C$12:C$292)=0,1,'Exit Tariff_1a'!C219)</f>
        <v>19074.483948202134</v>
      </c>
      <c r="D219" s="46">
        <f>IF(SUMIF('Exit Tariff_1a'!$B$12:$B$292,$B219,'Exit Tariff_1a'!D$12:D$292)=0,1,'Exit Tariff_1a'!D219)</f>
        <v>19279.137936960171</v>
      </c>
      <c r="E219" s="51">
        <f>IF(SUMIF('Exit Tariff_1a'!$B$12:$B$292,$B219,'Exit Tariff_1a'!E$12:E$292)=0,1,'Exit Tariff_1a'!E219)</f>
        <v>19286.232390423054</v>
      </c>
    </row>
    <row r="220" spans="1:5" ht="15" customHeight="1" x14ac:dyDescent="0.25">
      <c r="A220" s="41" t="str">
        <f>'Exit Capacity'!A220</f>
        <v>K39</v>
      </c>
      <c r="B220" s="4" t="str">
        <f>'Exit Capacity'!B220</f>
        <v>Salida Nacional / National exit</v>
      </c>
      <c r="C220" s="46">
        <f>IF(SUMIF('Exit Tariff_1a'!$B$12:$B$292,$B220,'Exit Tariff_1a'!C$12:C$292)=0,1,'Exit Tariff_1a'!C220)</f>
        <v>996.60523758097236</v>
      </c>
      <c r="D220" s="46">
        <f>IF(SUMIF('Exit Tariff_1a'!$B$12:$B$292,$B220,'Exit Tariff_1a'!D$12:D$292)=0,1,'Exit Tariff_1a'!D220)</f>
        <v>1023.0202657081653</v>
      </c>
      <c r="E220" s="51">
        <f>IF(SUMIF('Exit Tariff_1a'!$B$12:$B$292,$B220,'Exit Tariff_1a'!E$12:E$292)=0,1,'Exit Tariff_1a'!E220)</f>
        <v>1027.9275671091043</v>
      </c>
    </row>
    <row r="221" spans="1:5" ht="15" customHeight="1" x14ac:dyDescent="0.25">
      <c r="A221" s="41" t="str">
        <f>'Exit Capacity'!A221</f>
        <v>K41</v>
      </c>
      <c r="B221" s="4" t="str">
        <f>'Exit Capacity'!B221</f>
        <v>Salida Nacional / National exit</v>
      </c>
      <c r="C221" s="46">
        <f>IF(SUMIF('Exit Tariff_1a'!$B$12:$B$292,$B221,'Exit Tariff_1a'!C$12:C$292)=0,1,'Exit Tariff_1a'!C221)</f>
        <v>36.789055010606766</v>
      </c>
      <c r="D221" s="46">
        <f>IF(SUMIF('Exit Tariff_1a'!$B$12:$B$292,$B221,'Exit Tariff_1a'!D$12:D$292)=0,1,'Exit Tariff_1a'!D221)</f>
        <v>36.771254329326027</v>
      </c>
      <c r="E221" s="51">
        <f>IF(SUMIF('Exit Tariff_1a'!$B$12:$B$292,$B221,'Exit Tariff_1a'!E$12:E$292)=0,1,'Exit Tariff_1a'!E221)</f>
        <v>36.712689364969741</v>
      </c>
    </row>
    <row r="222" spans="1:5" ht="15" customHeight="1" x14ac:dyDescent="0.25">
      <c r="A222" s="41" t="str">
        <f>'Exit Capacity'!A222</f>
        <v>K44</v>
      </c>
      <c r="B222" s="4" t="str">
        <f>'Exit Capacity'!B222</f>
        <v>Salida Nacional / National exit</v>
      </c>
      <c r="C222" s="46">
        <f>IF(SUMIF('Exit Tariff_1a'!$B$12:$B$292,$B222,'Exit Tariff_1a'!C$12:C$292)=0,1,'Exit Tariff_1a'!C222)</f>
        <v>179.90985508084833</v>
      </c>
      <c r="D222" s="46">
        <f>IF(SUMIF('Exit Tariff_1a'!$B$12:$B$292,$B222,'Exit Tariff_1a'!D$12:D$292)=0,1,'Exit Tariff_1a'!D222)</f>
        <v>181.98770158021551</v>
      </c>
      <c r="E222" s="51">
        <f>IF(SUMIF('Exit Tariff_1a'!$B$12:$B$292,$B222,'Exit Tariff_1a'!E$12:E$292)=0,1,'Exit Tariff_1a'!E222)</f>
        <v>182.22397263626567</v>
      </c>
    </row>
    <row r="223" spans="1:5" ht="15" customHeight="1" x14ac:dyDescent="0.25">
      <c r="A223" s="41" t="str">
        <f>'Exit Capacity'!A223</f>
        <v>K45</v>
      </c>
      <c r="B223" s="4" t="str">
        <f>'Exit Capacity'!B223</f>
        <v>Salida Nacional / National exit</v>
      </c>
      <c r="C223" s="46">
        <f>IF(SUMIF('Exit Tariff_1a'!$B$12:$B$292,$B223,'Exit Tariff_1a'!C$12:C$292)=0,1,'Exit Tariff_1a'!C223)</f>
        <v>884.21696785750305</v>
      </c>
      <c r="D223" s="46">
        <f>IF(SUMIF('Exit Tariff_1a'!$B$12:$B$292,$B223,'Exit Tariff_1a'!D$12:D$292)=0,1,'Exit Tariff_1a'!D223)</f>
        <v>897.83551696413178</v>
      </c>
      <c r="E223" s="51">
        <f>IF(SUMIF('Exit Tariff_1a'!$B$12:$B$292,$B223,'Exit Tariff_1a'!E$12:E$292)=0,1,'Exit Tariff_1a'!E223)</f>
        <v>899.81914377028568</v>
      </c>
    </row>
    <row r="224" spans="1:5" ht="15" customHeight="1" x14ac:dyDescent="0.25">
      <c r="A224" s="41" t="str">
        <f>'Exit Capacity'!A224</f>
        <v>K46</v>
      </c>
      <c r="B224" s="4" t="str">
        <f>'Exit Capacity'!B224</f>
        <v>Salida Nacional / National exit</v>
      </c>
      <c r="C224" s="46">
        <f>IF(SUMIF('Exit Tariff_1a'!$B$12:$B$292,$B224,'Exit Tariff_1a'!C$12:C$292)=0,1,'Exit Tariff_1a'!C224)</f>
        <v>521.52965752893112</v>
      </c>
      <c r="D224" s="46">
        <f>IF(SUMIF('Exit Tariff_1a'!$B$12:$B$292,$B224,'Exit Tariff_1a'!D$12:D$292)=0,1,'Exit Tariff_1a'!D224)</f>
        <v>527.88048583086334</v>
      </c>
      <c r="E224" s="51">
        <f>IF(SUMIF('Exit Tariff_1a'!$B$12:$B$292,$B224,'Exit Tariff_1a'!E$12:E$292)=0,1,'Exit Tariff_1a'!E224)</f>
        <v>528.64446265917206</v>
      </c>
    </row>
    <row r="225" spans="1:5" ht="15" customHeight="1" x14ac:dyDescent="0.25">
      <c r="A225" s="41" t="str">
        <f>'Exit Capacity'!A225</f>
        <v>K47</v>
      </c>
      <c r="B225" s="4" t="str">
        <f>'Exit Capacity'!B225</f>
        <v>Salida Nacional / National exit</v>
      </c>
      <c r="C225" s="46">
        <f>IF(SUMIF('Exit Tariff_1a'!$B$12:$B$292,$B225,'Exit Tariff_1a'!C$12:C$292)=0,1,'Exit Tariff_1a'!C225)</f>
        <v>1353.90443216669</v>
      </c>
      <c r="D225" s="46">
        <f>IF(SUMIF('Exit Tariff_1a'!$B$12:$B$292,$B225,'Exit Tariff_1a'!D$12:D$292)=0,1,'Exit Tariff_1a'!D225)</f>
        <v>1374.636284715019</v>
      </c>
      <c r="E225" s="51">
        <f>IF(SUMIF('Exit Tariff_1a'!$B$12:$B$292,$B225,'Exit Tariff_1a'!E$12:E$292)=0,1,'Exit Tariff_1a'!E225)</f>
        <v>1377.6444451059961</v>
      </c>
    </row>
    <row r="226" spans="1:5" ht="15" customHeight="1" x14ac:dyDescent="0.25">
      <c r="A226" s="41" t="str">
        <f>'Exit Capacity'!A226</f>
        <v>K48</v>
      </c>
      <c r="B226" s="4" t="str">
        <f>'Exit Capacity'!B226</f>
        <v>Salida Nacional / National exit</v>
      </c>
      <c r="C226" s="46">
        <f>IF(SUMIF('Exit Tariff_1a'!$B$12:$B$292,$B226,'Exit Tariff_1a'!C$12:C$292)=0,1,'Exit Tariff_1a'!C226)</f>
        <v>2247.5297772379113</v>
      </c>
      <c r="D226" s="46">
        <f>IF(SUMIF('Exit Tariff_1a'!$B$12:$B$292,$B226,'Exit Tariff_1a'!D$12:D$292)=0,1,'Exit Tariff_1a'!D226)</f>
        <v>2291.0420506498413</v>
      </c>
      <c r="E226" s="51">
        <f>IF(SUMIF('Exit Tariff_1a'!$B$12:$B$292,$B226,'Exit Tariff_1a'!E$12:E$292)=0,1,'Exit Tariff_1a'!E226)</f>
        <v>2297.7860112876556</v>
      </c>
    </row>
    <row r="227" spans="1:5" ht="15" customHeight="1" x14ac:dyDescent="0.25">
      <c r="A227" s="41" t="str">
        <f>'Exit Capacity'!A227</f>
        <v>K48.02</v>
      </c>
      <c r="B227" s="4" t="str">
        <f>'Exit Capacity'!B227</f>
        <v>Salida Nacional / National exit</v>
      </c>
      <c r="C227" s="46">
        <f>IF(SUMIF('Exit Tariff_1a'!$B$12:$B$292,$B227,'Exit Tariff_1a'!C$12:C$292)=0,1,'Exit Tariff_1a'!C227)</f>
        <v>126.39449359805985</v>
      </c>
      <c r="D227" s="46">
        <f>IF(SUMIF('Exit Tariff_1a'!$B$12:$B$292,$B227,'Exit Tariff_1a'!D$12:D$292)=0,1,'Exit Tariff_1a'!D227)</f>
        <v>126.60708712418561</v>
      </c>
      <c r="E227" s="51">
        <f>IF(SUMIF('Exit Tariff_1a'!$B$12:$B$292,$B227,'Exit Tariff_1a'!E$12:E$292)=0,1,'Exit Tariff_1a'!E227)</f>
        <v>126.47196979733096</v>
      </c>
    </row>
    <row r="228" spans="1:5" ht="15" customHeight="1" x14ac:dyDescent="0.25">
      <c r="A228" s="41" t="str">
        <f>'Exit Capacity'!A228</f>
        <v>K48.03</v>
      </c>
      <c r="B228" s="4" t="str">
        <f>'Exit Capacity'!B228</f>
        <v>Salida Nacional / National exit</v>
      </c>
      <c r="C228" s="46">
        <f>IF(SUMIF('Exit Tariff_1a'!$B$12:$B$292,$B228,'Exit Tariff_1a'!C$12:C$292)=0,1,'Exit Tariff_1a'!C228)</f>
        <v>570.0313615207674</v>
      </c>
      <c r="D228" s="46">
        <f>IF(SUMIF('Exit Tariff_1a'!$B$12:$B$292,$B228,'Exit Tariff_1a'!D$12:D$292)=0,1,'Exit Tariff_1a'!D228)</f>
        <v>576.78858892714243</v>
      </c>
      <c r="E228" s="51">
        <f>IF(SUMIF('Exit Tariff_1a'!$B$12:$B$292,$B228,'Exit Tariff_1a'!E$12:E$292)=0,1,'Exit Tariff_1a'!E228)</f>
        <v>577.57913821166858</v>
      </c>
    </row>
    <row r="229" spans="1:5" ht="15" customHeight="1" x14ac:dyDescent="0.25">
      <c r="A229" s="41" t="str">
        <f>'Exit Capacity'!A229</f>
        <v>K48.05</v>
      </c>
      <c r="B229" s="4" t="str">
        <f>'Exit Capacity'!B229</f>
        <v>Salida Nacional / National exit</v>
      </c>
      <c r="C229" s="46">
        <f>IF(SUMIF('Exit Tariff_1a'!$B$12:$B$292,$B229,'Exit Tariff_1a'!C$12:C$292)=0,1,'Exit Tariff_1a'!C229)</f>
        <v>367.5097146405343</v>
      </c>
      <c r="D229" s="46">
        <f>IF(SUMIF('Exit Tariff_1a'!$B$12:$B$292,$B229,'Exit Tariff_1a'!D$12:D$292)=0,1,'Exit Tariff_1a'!D229)</f>
        <v>370.74076364986092</v>
      </c>
      <c r="E229" s="51">
        <f>IF(SUMIF('Exit Tariff_1a'!$B$12:$B$292,$B229,'Exit Tariff_1a'!E$12:E$292)=0,1,'Exit Tariff_1a'!E229)</f>
        <v>370.97872518919263</v>
      </c>
    </row>
    <row r="230" spans="1:5" ht="15" customHeight="1" x14ac:dyDescent="0.25">
      <c r="A230" s="41" t="str">
        <f>'Exit Capacity'!A230</f>
        <v>K48.07</v>
      </c>
      <c r="B230" s="4" t="str">
        <f>'Exit Capacity'!B230</f>
        <v>Salida Nacional / National exit</v>
      </c>
      <c r="C230" s="46">
        <f>IF(SUMIF('Exit Tariff_1a'!$B$12:$B$292,$B230,'Exit Tariff_1a'!C$12:C$292)=0,1,'Exit Tariff_1a'!C230)</f>
        <v>3769.1507733339904</v>
      </c>
      <c r="D230" s="46">
        <f>IF(SUMIF('Exit Tariff_1a'!$B$12:$B$292,$B230,'Exit Tariff_1a'!D$12:D$292)=0,1,'Exit Tariff_1a'!D230)</f>
        <v>3779.0508664192148</v>
      </c>
      <c r="E230" s="51">
        <f>IF(SUMIF('Exit Tariff_1a'!$B$12:$B$292,$B230,'Exit Tariff_1a'!E$12:E$292)=0,1,'Exit Tariff_1a'!E230)</f>
        <v>3775.881194638966</v>
      </c>
    </row>
    <row r="231" spans="1:5" ht="15" customHeight="1" x14ac:dyDescent="0.25">
      <c r="A231" s="41" t="str">
        <f>'Exit Capacity'!A231</f>
        <v>K48.08</v>
      </c>
      <c r="B231" s="4" t="str">
        <f>'Exit Capacity'!B231</f>
        <v>Salida Nacional / National exit</v>
      </c>
      <c r="C231" s="46">
        <f>IF(SUMIF('Exit Tariff_1a'!$B$12:$B$292,$B231,'Exit Tariff_1a'!C$12:C$292)=0,1,'Exit Tariff_1a'!C231)</f>
        <v>69.049526380327819</v>
      </c>
      <c r="D231" s="46">
        <f>IF(SUMIF('Exit Tariff_1a'!$B$12:$B$292,$B231,'Exit Tariff_1a'!D$12:D$292)=0,1,'Exit Tariff_1a'!D231)</f>
        <v>70.879684513886218</v>
      </c>
      <c r="E231" s="51">
        <f>IF(SUMIF('Exit Tariff_1a'!$B$12:$B$292,$B231,'Exit Tariff_1a'!E$12:E$292)=0,1,'Exit Tariff_1a'!E231)</f>
        <v>71.219685574248729</v>
      </c>
    </row>
    <row r="232" spans="1:5" ht="15" customHeight="1" x14ac:dyDescent="0.25">
      <c r="A232" s="41" t="str">
        <f>'Exit Capacity'!A232</f>
        <v>K48.10</v>
      </c>
      <c r="B232" s="4" t="str">
        <f>'Exit Capacity'!B232</f>
        <v>Salida Nacional / National exit</v>
      </c>
      <c r="C232" s="46">
        <f>IF(SUMIF('Exit Tariff_1a'!$B$12:$B$292,$B232,'Exit Tariff_1a'!C$12:C$292)=0,1,'Exit Tariff_1a'!C232)</f>
        <v>488.47365241927344</v>
      </c>
      <c r="D232" s="46">
        <f>IF(SUMIF('Exit Tariff_1a'!$B$12:$B$292,$B232,'Exit Tariff_1a'!D$12:D$292)=0,1,'Exit Tariff_1a'!D232)</f>
        <v>492.64261162390602</v>
      </c>
      <c r="E232" s="51">
        <f>IF(SUMIF('Exit Tariff_1a'!$B$12:$B$292,$B232,'Exit Tariff_1a'!E$12:E$292)=0,1,'Exit Tariff_1a'!E232)</f>
        <v>492.92857985106252</v>
      </c>
    </row>
    <row r="233" spans="1:5" ht="15" customHeight="1" x14ac:dyDescent="0.25">
      <c r="A233" s="41" t="str">
        <f>'Exit Capacity'!A233</f>
        <v>K50</v>
      </c>
      <c r="B233" s="4" t="str">
        <f>'Exit Capacity'!B233</f>
        <v>Salida Nacional / National exit</v>
      </c>
      <c r="C233" s="46">
        <f>IF(SUMIF('Exit Tariff_1a'!$B$12:$B$292,$B233,'Exit Tariff_1a'!C$12:C$292)=0,1,'Exit Tariff_1a'!C233)</f>
        <v>528.59725280077782</v>
      </c>
      <c r="D233" s="46">
        <f>IF(SUMIF('Exit Tariff_1a'!$B$12:$B$292,$B233,'Exit Tariff_1a'!D$12:D$292)=0,1,'Exit Tariff_1a'!D233)</f>
        <v>535.54243486328915</v>
      </c>
      <c r="E233" s="51">
        <f>IF(SUMIF('Exit Tariff_1a'!$B$12:$B$292,$B233,'Exit Tariff_1a'!E$12:E$292)=0,1,'Exit Tariff_1a'!E233)</f>
        <v>536.43948133373419</v>
      </c>
    </row>
    <row r="234" spans="1:5" ht="15" customHeight="1" x14ac:dyDescent="0.25">
      <c r="A234" s="41" t="str">
        <f>'Exit Capacity'!A234</f>
        <v>K52</v>
      </c>
      <c r="B234" s="4" t="str">
        <f>'Exit Capacity'!B234</f>
        <v>Salida Nacional / National exit</v>
      </c>
      <c r="C234" s="46">
        <f>IF(SUMIF('Exit Tariff_1a'!$B$12:$B$292,$B234,'Exit Tariff_1a'!C$12:C$292)=0,1,'Exit Tariff_1a'!C234)</f>
        <v>5001.1098280880487</v>
      </c>
      <c r="D234" s="46">
        <f>IF(SUMIF('Exit Tariff_1a'!$B$12:$B$292,$B234,'Exit Tariff_1a'!D$12:D$292)=0,1,'Exit Tariff_1a'!D234)</f>
        <v>5008.6101076089899</v>
      </c>
      <c r="E234" s="51">
        <f>IF(SUMIF('Exit Tariff_1a'!$B$12:$B$292,$B234,'Exit Tariff_1a'!E$12:E$292)=0,1,'Exit Tariff_1a'!E234)</f>
        <v>5001.6161153438079</v>
      </c>
    </row>
    <row r="235" spans="1:5" ht="15" customHeight="1" x14ac:dyDescent="0.25">
      <c r="A235" s="41" t="str">
        <f>'Exit Capacity'!A235</f>
        <v>K54</v>
      </c>
      <c r="B235" s="4" t="str">
        <f>'Exit Capacity'!B235</f>
        <v>Salida Nacional / National exit</v>
      </c>
      <c r="C235" s="46">
        <f>IF(SUMIF('Exit Tariff_1a'!$B$12:$B$292,$B235,'Exit Tariff_1a'!C$12:C$292)=0,1,'Exit Tariff_1a'!C235)</f>
        <v>330.09777719209421</v>
      </c>
      <c r="D235" s="46">
        <f>IF(SUMIF('Exit Tariff_1a'!$B$12:$B$292,$B235,'Exit Tariff_1a'!D$12:D$292)=0,1,'Exit Tariff_1a'!D235)</f>
        <v>337.75168590028818</v>
      </c>
      <c r="E235" s="51">
        <f>IF(SUMIF('Exit Tariff_1a'!$B$12:$B$292,$B235,'Exit Tariff_1a'!E$12:E$292)=0,1,'Exit Tariff_1a'!E235)</f>
        <v>339.1126459924057</v>
      </c>
    </row>
    <row r="236" spans="1:5" ht="15" customHeight="1" x14ac:dyDescent="0.25">
      <c r="A236" s="41" t="str">
        <f>'Exit Capacity'!A236</f>
        <v>M01</v>
      </c>
      <c r="B236" s="4" t="str">
        <f>'Exit Capacity'!B236</f>
        <v>Salida Nacional / National exit</v>
      </c>
      <c r="C236" s="46">
        <f>IF(SUMIF('Exit Tariff_1a'!$B$12:$B$292,$B236,'Exit Tariff_1a'!C$12:C$292)=0,1,'Exit Tariff_1a'!C236)</f>
        <v>146.81374938493803</v>
      </c>
      <c r="D236" s="46">
        <f>IF(SUMIF('Exit Tariff_1a'!$B$12:$B$292,$B236,'Exit Tariff_1a'!D$12:D$292)=0,1,'Exit Tariff_1a'!D236)</f>
        <v>146.74457167018875</v>
      </c>
      <c r="E236" s="51">
        <f>IF(SUMIF('Exit Tariff_1a'!$B$12:$B$292,$B236,'Exit Tariff_1a'!E$12:E$292)=0,1,'Exit Tariff_1a'!E236)</f>
        <v>146.51130588830608</v>
      </c>
    </row>
    <row r="237" spans="1:5" ht="15" customHeight="1" x14ac:dyDescent="0.25">
      <c r="A237" s="41" t="str">
        <f>'Exit Capacity'!A237</f>
        <v>M05</v>
      </c>
      <c r="B237" s="4" t="str">
        <f>'Exit Capacity'!B237</f>
        <v>Salida Nacional / National exit</v>
      </c>
      <c r="C237" s="46">
        <f>IF(SUMIF('Exit Tariff_1a'!$B$12:$B$292,$B237,'Exit Tariff_1a'!C$12:C$292)=0,1,'Exit Tariff_1a'!C237)</f>
        <v>1372.7150889743093</v>
      </c>
      <c r="D237" s="46">
        <f>IF(SUMIF('Exit Tariff_1a'!$B$12:$B$292,$B237,'Exit Tariff_1a'!D$12:D$292)=0,1,'Exit Tariff_1a'!D237)</f>
        <v>1400.4642800588447</v>
      </c>
      <c r="E237" s="51">
        <f>IF(SUMIF('Exit Tariff_1a'!$B$12:$B$292,$B237,'Exit Tariff_1a'!E$12:E$292)=0,1,'Exit Tariff_1a'!E237)</f>
        <v>1405.1388911894699</v>
      </c>
    </row>
    <row r="238" spans="1:5" ht="15" customHeight="1" x14ac:dyDescent="0.25">
      <c r="A238" s="41" t="str">
        <f>'Exit Capacity'!A238</f>
        <v>M09</v>
      </c>
      <c r="B238" s="4" t="str">
        <f>'Exit Capacity'!B238</f>
        <v>Salida Nacional / National exit</v>
      </c>
      <c r="C238" s="46">
        <f>IF(SUMIF('Exit Tariff_1a'!$B$12:$B$292,$B238,'Exit Tariff_1a'!C$12:C$292)=0,1,'Exit Tariff_1a'!C238)</f>
        <v>491.33386715667962</v>
      </c>
      <c r="D238" s="46">
        <f>IF(SUMIF('Exit Tariff_1a'!$B$12:$B$292,$B238,'Exit Tariff_1a'!D$12:D$292)=0,1,'Exit Tariff_1a'!D238)</f>
        <v>491.09613129830637</v>
      </c>
      <c r="E238" s="51">
        <f>IF(SUMIF('Exit Tariff_1a'!$B$12:$B$292,$B238,'Exit Tariff_1a'!E$12:E$292)=0,1,'Exit Tariff_1a'!E238)</f>
        <v>490.31397066904384</v>
      </c>
    </row>
    <row r="239" spans="1:5" ht="15" customHeight="1" x14ac:dyDescent="0.25">
      <c r="A239" s="41" t="str">
        <f>'Exit Capacity'!A239</f>
        <v>N07</v>
      </c>
      <c r="B239" s="4" t="str">
        <f>'Exit Capacity'!B239</f>
        <v>Salida Nacional / National exit</v>
      </c>
      <c r="C239" s="46">
        <f>IF(SUMIF('Exit Tariff_1a'!$B$12:$B$292,$B239,'Exit Tariff_1a'!C$12:C$292)=0,1,'Exit Tariff_1a'!C239)</f>
        <v>4241.0479854851137</v>
      </c>
      <c r="D239" s="46">
        <f>IF(SUMIF('Exit Tariff_1a'!$B$12:$B$292,$B239,'Exit Tariff_1a'!D$12:D$292)=0,1,'Exit Tariff_1a'!D239)</f>
        <v>4337.742282195828</v>
      </c>
      <c r="E239" s="51">
        <f>IF(SUMIF('Exit Tariff_1a'!$B$12:$B$292,$B239,'Exit Tariff_1a'!E$12:E$292)=0,1,'Exit Tariff_1a'!E239)</f>
        <v>4354.8312690925723</v>
      </c>
    </row>
    <row r="240" spans="1:5" ht="15" customHeight="1" x14ac:dyDescent="0.25">
      <c r="A240" s="41" t="str">
        <f>'Exit Capacity'!A240</f>
        <v>N07E.C.</v>
      </c>
      <c r="B240" s="4" t="str">
        <f>'Exit Capacity'!B240</f>
        <v>Salida Nacional / National exit</v>
      </c>
      <c r="C240" s="46">
        <f>IF(SUMIF('Exit Tariff_1a'!$B$12:$B$292,$B240,'Exit Tariff_1a'!C$12:C$292)=0,1,'Exit Tariff_1a'!C240)</f>
        <v>3.6418877632579193E-2</v>
      </c>
      <c r="D240" s="46">
        <f>IF(SUMIF('Exit Tariff_1a'!$B$12:$B$292,$B240,'Exit Tariff_1a'!D$12:D$292)=0,1,'Exit Tariff_1a'!D240)</f>
        <v>3.6401256064611413E-2</v>
      </c>
      <c r="E240" s="51">
        <f>IF(SUMIF('Exit Tariff_1a'!$B$12:$B$292,$B240,'Exit Tariff_1a'!E$12:E$292)=0,1,'Exit Tariff_1a'!E240)</f>
        <v>3.6343280390329122E-2</v>
      </c>
    </row>
    <row r="241" spans="1:5" ht="15" customHeight="1" x14ac:dyDescent="0.25">
      <c r="A241" s="41" t="str">
        <f>'Exit Capacity'!A241</f>
        <v>N08</v>
      </c>
      <c r="B241" s="4" t="str">
        <f>'Exit Capacity'!B241</f>
        <v>Salida Nacional / National exit</v>
      </c>
      <c r="C241" s="46">
        <f>IF(SUMIF('Exit Tariff_1a'!$B$12:$B$292,$B241,'Exit Tariff_1a'!C$12:C$292)=0,1,'Exit Tariff_1a'!C241)</f>
        <v>197.10239676627211</v>
      </c>
      <c r="D241" s="46">
        <f>IF(SUMIF('Exit Tariff_1a'!$B$12:$B$292,$B241,'Exit Tariff_1a'!D$12:D$292)=0,1,'Exit Tariff_1a'!D241)</f>
        <v>201.11456971853499</v>
      </c>
      <c r="E241" s="51">
        <f>IF(SUMIF('Exit Tariff_1a'!$B$12:$B$292,$B241,'Exit Tariff_1a'!E$12:E$292)=0,1,'Exit Tariff_1a'!E241)</f>
        <v>201.79248518851611</v>
      </c>
    </row>
    <row r="242" spans="1:5" ht="15" customHeight="1" x14ac:dyDescent="0.25">
      <c r="A242" s="41" t="str">
        <f>'Exit Capacity'!A242</f>
        <v>N09</v>
      </c>
      <c r="B242" s="4" t="str">
        <f>'Exit Capacity'!B242</f>
        <v>Salida Nacional / National exit</v>
      </c>
      <c r="C242" s="46">
        <f>IF(SUMIF('Exit Tariff_1a'!$B$12:$B$292,$B242,'Exit Tariff_1a'!C$12:C$292)=0,1,'Exit Tariff_1a'!C242)</f>
        <v>1701.3693088096175</v>
      </c>
      <c r="D242" s="46">
        <f>IF(SUMIF('Exit Tariff_1a'!$B$12:$B$292,$B242,'Exit Tariff_1a'!D$12:D$292)=0,1,'Exit Tariff_1a'!D242)</f>
        <v>1731.8247992249374</v>
      </c>
      <c r="E242" s="51">
        <f>IF(SUMIF('Exit Tariff_1a'!$B$12:$B$292,$B242,'Exit Tariff_1a'!E$12:E$292)=0,1,'Exit Tariff_1a'!E242)</f>
        <v>1736.6679969504078</v>
      </c>
    </row>
    <row r="243" spans="1:5" ht="15" customHeight="1" x14ac:dyDescent="0.25">
      <c r="A243" s="41" t="str">
        <f>'Exit Capacity'!A243</f>
        <v>N10.1</v>
      </c>
      <c r="B243" s="4" t="str">
        <f>'Exit Capacity'!B243</f>
        <v>Salida Nacional / National exit</v>
      </c>
      <c r="C243" s="46">
        <f>IF(SUMIF('Exit Tariff_1a'!$B$12:$B$292,$B243,'Exit Tariff_1a'!C$12:C$292)=0,1,'Exit Tariff_1a'!C243)</f>
        <v>557.71387598412525</v>
      </c>
      <c r="D243" s="46">
        <f>IF(SUMIF('Exit Tariff_1a'!$B$12:$B$292,$B243,'Exit Tariff_1a'!D$12:D$292)=0,1,'Exit Tariff_1a'!D243)</f>
        <v>557.86243143714864</v>
      </c>
      <c r="E243" s="51">
        <f>IF(SUMIF('Exit Tariff_1a'!$B$12:$B$292,$B243,'Exit Tariff_1a'!E$12:E$292)=0,1,'Exit Tariff_1a'!E243)</f>
        <v>557.07561644050952</v>
      </c>
    </row>
    <row r="244" spans="1:5" ht="15" customHeight="1" x14ac:dyDescent="0.25">
      <c r="A244" s="41" t="str">
        <f>'Exit Capacity'!A244</f>
        <v>O01A</v>
      </c>
      <c r="B244" s="4" t="str">
        <f>'Exit Capacity'!B244</f>
        <v>Salida Nacional / National exit</v>
      </c>
      <c r="C244" s="46">
        <f>IF(SUMIF('Exit Tariff_1a'!$B$12:$B$292,$B244,'Exit Tariff_1a'!C$12:C$292)=0,1,'Exit Tariff_1a'!C244)</f>
        <v>35641.630717519256</v>
      </c>
      <c r="D244" s="46">
        <f>IF(SUMIF('Exit Tariff_1a'!$B$12:$B$292,$B244,'Exit Tariff_1a'!D$12:D$292)=0,1,'Exit Tariff_1a'!D244)</f>
        <v>32488.285459952051</v>
      </c>
      <c r="E244" s="51">
        <f>IF(SUMIF('Exit Tariff_1a'!$B$12:$B$292,$B244,'Exit Tariff_1a'!E$12:E$292)=0,1,'Exit Tariff_1a'!E244)</f>
        <v>29034.187668354163</v>
      </c>
    </row>
    <row r="245" spans="1:5" ht="15" customHeight="1" x14ac:dyDescent="0.25">
      <c r="A245" s="41" t="str">
        <f>'Exit Capacity'!A245</f>
        <v>O02</v>
      </c>
      <c r="B245" s="4" t="str">
        <f>'Exit Capacity'!B245</f>
        <v>Salida Nacional / National exit</v>
      </c>
      <c r="C245" s="46">
        <f>IF(SUMIF('Exit Tariff_1a'!$B$12:$B$292,$B245,'Exit Tariff_1a'!C$12:C$292)=0,1,'Exit Tariff_1a'!C245)</f>
        <v>261.23604849146125</v>
      </c>
      <c r="D245" s="46">
        <f>IF(SUMIF('Exit Tariff_1a'!$B$12:$B$292,$B245,'Exit Tariff_1a'!D$12:D$292)=0,1,'Exit Tariff_1a'!D245)</f>
        <v>264.26735438440721</v>
      </c>
      <c r="E245" s="51">
        <f>IF(SUMIF('Exit Tariff_1a'!$B$12:$B$292,$B245,'Exit Tariff_1a'!E$12:E$292)=0,1,'Exit Tariff_1a'!E245)</f>
        <v>263.85245403800241</v>
      </c>
    </row>
    <row r="246" spans="1:5" ht="15" customHeight="1" x14ac:dyDescent="0.25">
      <c r="A246" s="41" t="str">
        <f>'Exit Capacity'!A246</f>
        <v>O03</v>
      </c>
      <c r="B246" s="4" t="str">
        <f>'Exit Capacity'!B246</f>
        <v>Salida Nacional / National exit</v>
      </c>
      <c r="C246" s="46">
        <f>IF(SUMIF('Exit Tariff_1a'!$B$12:$B$292,$B246,'Exit Tariff_1a'!C$12:C$292)=0,1,'Exit Tariff_1a'!C246)</f>
        <v>175.36061312482229</v>
      </c>
      <c r="D246" s="46">
        <f>IF(SUMIF('Exit Tariff_1a'!$B$12:$B$292,$B246,'Exit Tariff_1a'!D$12:D$292)=0,1,'Exit Tariff_1a'!D246)</f>
        <v>176.6201609523664</v>
      </c>
      <c r="E246" s="51">
        <f>IF(SUMIF('Exit Tariff_1a'!$B$12:$B$292,$B246,'Exit Tariff_1a'!E$12:E$292)=0,1,'Exit Tariff_1a'!E246)</f>
        <v>176.66558046659617</v>
      </c>
    </row>
    <row r="247" spans="1:5" ht="15" customHeight="1" x14ac:dyDescent="0.25">
      <c r="A247" s="41" t="str">
        <f>'Exit Capacity'!A247</f>
        <v>O04A</v>
      </c>
      <c r="B247" s="4" t="str">
        <f>'Exit Capacity'!B247</f>
        <v>Salida Nacional / National exit</v>
      </c>
      <c r="C247" s="46">
        <f>IF(SUMIF('Exit Tariff_1a'!$B$12:$B$292,$B247,'Exit Tariff_1a'!C$12:C$292)=0,1,'Exit Tariff_1a'!C247)</f>
        <v>27.733308247894438</v>
      </c>
      <c r="D247" s="46">
        <f>IF(SUMIF('Exit Tariff_1a'!$B$12:$B$292,$B247,'Exit Tariff_1a'!D$12:D$292)=0,1,'Exit Tariff_1a'!D247)</f>
        <v>27.719889262795775</v>
      </c>
      <c r="E247" s="51">
        <f>IF(SUMIF('Exit Tariff_1a'!$B$12:$B$292,$B247,'Exit Tariff_1a'!E$12:E$292)=0,1,'Exit Tariff_1a'!E247)</f>
        <v>27.675740256833222</v>
      </c>
    </row>
    <row r="248" spans="1:5" ht="15" customHeight="1" x14ac:dyDescent="0.25">
      <c r="A248" s="41" t="str">
        <f>'Exit Capacity'!A248</f>
        <v>O05</v>
      </c>
      <c r="B248" s="4" t="str">
        <f>'Exit Capacity'!B248</f>
        <v>Salida Nacional / National exit</v>
      </c>
      <c r="C248" s="46">
        <f>IF(SUMIF('Exit Tariff_1a'!$B$12:$B$292,$B248,'Exit Tariff_1a'!C$12:C$292)=0,1,'Exit Tariff_1a'!C248)</f>
        <v>490.30779278339799</v>
      </c>
      <c r="D248" s="46">
        <f>IF(SUMIF('Exit Tariff_1a'!$B$12:$B$292,$B248,'Exit Tariff_1a'!D$12:D$292)=0,1,'Exit Tariff_1a'!D248)</f>
        <v>500.184093376075</v>
      </c>
      <c r="E248" s="51">
        <f>IF(SUMIF('Exit Tariff_1a'!$B$12:$B$292,$B248,'Exit Tariff_1a'!E$12:E$292)=0,1,'Exit Tariff_1a'!E248)</f>
        <v>501.81052611083174</v>
      </c>
    </row>
    <row r="249" spans="1:5" ht="15" customHeight="1" x14ac:dyDescent="0.25">
      <c r="A249" s="41" t="str">
        <f>'Exit Capacity'!A249</f>
        <v>O06</v>
      </c>
      <c r="B249" s="4" t="str">
        <f>'Exit Capacity'!B249</f>
        <v>Salida Nacional / National exit</v>
      </c>
      <c r="C249" s="46">
        <f>IF(SUMIF('Exit Tariff_1a'!$B$12:$B$292,$B249,'Exit Tariff_1a'!C$12:C$292)=0,1,'Exit Tariff_1a'!C249)</f>
        <v>7011.4337011595017</v>
      </c>
      <c r="D249" s="46">
        <f>IF(SUMIF('Exit Tariff_1a'!$B$12:$B$292,$B249,'Exit Tariff_1a'!D$12:D$292)=0,1,'Exit Tariff_1a'!D249)</f>
        <v>7048.5194403050318</v>
      </c>
      <c r="E249" s="51">
        <f>IF(SUMIF('Exit Tariff_1a'!$B$12:$B$292,$B249,'Exit Tariff_1a'!E$12:E$292)=0,1,'Exit Tariff_1a'!E249)</f>
        <v>7046.9068649340697</v>
      </c>
    </row>
    <row r="250" spans="1:5" ht="15" customHeight="1" x14ac:dyDescent="0.25">
      <c r="A250" s="41" t="str">
        <f>'Exit Capacity'!A250</f>
        <v>O07</v>
      </c>
      <c r="B250" s="4" t="str">
        <f>'Exit Capacity'!B250</f>
        <v>Salida Nacional / National exit</v>
      </c>
      <c r="C250" s="46">
        <f>IF(SUMIF('Exit Tariff_1a'!$B$12:$B$292,$B250,'Exit Tariff_1a'!C$12:C$292)=0,1,'Exit Tariff_1a'!C250)</f>
        <v>4359.5096111962384</v>
      </c>
      <c r="D250" s="46">
        <f>IF(SUMIF('Exit Tariff_1a'!$B$12:$B$292,$B250,'Exit Tariff_1a'!D$12:D$292)=0,1,'Exit Tariff_1a'!D250)</f>
        <v>4421.6204563715592</v>
      </c>
      <c r="E250" s="51">
        <f>IF(SUMIF('Exit Tariff_1a'!$B$12:$B$292,$B250,'Exit Tariff_1a'!E$12:E$292)=0,1,'Exit Tariff_1a'!E250)</f>
        <v>4430.1852076190089</v>
      </c>
    </row>
    <row r="251" spans="1:5" ht="15" customHeight="1" x14ac:dyDescent="0.25">
      <c r="A251" s="41" t="str">
        <f>'Exit Capacity'!A251</f>
        <v>O09</v>
      </c>
      <c r="B251" s="4" t="str">
        <f>'Exit Capacity'!B251</f>
        <v>Salida Nacional / National exit</v>
      </c>
      <c r="C251" s="46">
        <f>IF(SUMIF('Exit Tariff_1a'!$B$12:$B$292,$B251,'Exit Tariff_1a'!C$12:C$292)=0,1,'Exit Tariff_1a'!C251)</f>
        <v>872.47181091766697</v>
      </c>
      <c r="D251" s="46">
        <f>IF(SUMIF('Exit Tariff_1a'!$B$12:$B$292,$B251,'Exit Tariff_1a'!D$12:D$292)=0,1,'Exit Tariff_1a'!D251)</f>
        <v>883.33605764630352</v>
      </c>
      <c r="E251" s="51">
        <f>IF(SUMIF('Exit Tariff_1a'!$B$12:$B$292,$B251,'Exit Tariff_1a'!E$12:E$292)=0,1,'Exit Tariff_1a'!E251)</f>
        <v>884.6720375857933</v>
      </c>
    </row>
    <row r="252" spans="1:5" ht="15" customHeight="1" x14ac:dyDescent="0.25">
      <c r="A252" s="41" t="str">
        <f>'Exit Capacity'!A252</f>
        <v>O11</v>
      </c>
      <c r="B252" s="4" t="str">
        <f>'Exit Capacity'!B252</f>
        <v>Salida Nacional / National exit</v>
      </c>
      <c r="C252" s="46">
        <f>IF(SUMIF('Exit Tariff_1a'!$B$12:$B$292,$B252,'Exit Tariff_1a'!C$12:C$292)=0,1,'Exit Tariff_1a'!C252)</f>
        <v>2233.8697643191176</v>
      </c>
      <c r="D252" s="46">
        <f>IF(SUMIF('Exit Tariff_1a'!$B$12:$B$292,$B252,'Exit Tariff_1a'!D$12:D$292)=0,1,'Exit Tariff_1a'!D252)</f>
        <v>2232.9284906736475</v>
      </c>
      <c r="E252" s="51">
        <f>IF(SUMIF('Exit Tariff_1a'!$B$12:$B$292,$B252,'Exit Tariff_1a'!E$12:E$292)=0,1,'Exit Tariff_1a'!E252)</f>
        <v>2229.4060692184726</v>
      </c>
    </row>
    <row r="253" spans="1:5" ht="15" customHeight="1" x14ac:dyDescent="0.25">
      <c r="A253" s="41" t="str">
        <f>'Exit Capacity'!A253</f>
        <v>O11E.C.</v>
      </c>
      <c r="B253" s="4" t="str">
        <f>'Exit Capacity'!B253</f>
        <v>Salida Nacional / National exit</v>
      </c>
      <c r="C253" s="46">
        <f>IF(SUMIF('Exit Tariff_1a'!$B$12:$B$292,$B253,'Exit Tariff_1a'!C$12:C$292)=0,1,'Exit Tariff_1a'!C253)</f>
        <v>0.15667395103277762</v>
      </c>
      <c r="D253" s="46">
        <f>IF(SUMIF('Exit Tariff_1a'!$B$12:$B$292,$B253,'Exit Tariff_1a'!D$12:D$292)=0,1,'Exit Tariff_1a'!D253)</f>
        <v>0.1566115673189272</v>
      </c>
      <c r="E253" s="51">
        <f>IF(SUMIF('Exit Tariff_1a'!$B$12:$B$292,$B253,'Exit Tariff_1a'!E$12:E$292)=0,1,'Exit Tariff_1a'!E253)</f>
        <v>0.15636539708355357</v>
      </c>
    </row>
    <row r="254" spans="1:5" ht="15" customHeight="1" x14ac:dyDescent="0.25">
      <c r="A254" s="41" t="str">
        <f>'Exit Capacity'!A254</f>
        <v>O12</v>
      </c>
      <c r="B254" s="4" t="str">
        <f>'Exit Capacity'!B254</f>
        <v>Salida Nacional / National exit</v>
      </c>
      <c r="C254" s="46">
        <f>IF(SUMIF('Exit Tariff_1a'!$B$12:$B$292,$B254,'Exit Tariff_1a'!C$12:C$292)=0,1,'Exit Tariff_1a'!C254)</f>
        <v>27.545593574940867</v>
      </c>
      <c r="D254" s="46">
        <f>IF(SUMIF('Exit Tariff_1a'!$B$12:$B$292,$B254,'Exit Tariff_1a'!D$12:D$292)=0,1,'Exit Tariff_1a'!D254)</f>
        <v>27.979553674275028</v>
      </c>
      <c r="E254" s="51">
        <f>IF(SUMIF('Exit Tariff_1a'!$B$12:$B$292,$B254,'Exit Tariff_1a'!E$12:E$292)=0,1,'Exit Tariff_1a'!E254)</f>
        <v>28.043692437662166</v>
      </c>
    </row>
    <row r="255" spans="1:5" ht="15" customHeight="1" x14ac:dyDescent="0.25">
      <c r="A255" s="41" t="str">
        <f>'Exit Capacity'!A255</f>
        <v>O14</v>
      </c>
      <c r="B255" s="4" t="str">
        <f>'Exit Capacity'!B255</f>
        <v>Salida Nacional / National exit</v>
      </c>
      <c r="C255" s="46">
        <f>IF(SUMIF('Exit Tariff_1a'!$B$12:$B$292,$B255,'Exit Tariff_1a'!C$12:C$292)=0,1,'Exit Tariff_1a'!C255)</f>
        <v>9542.4076515494744</v>
      </c>
      <c r="D255" s="46">
        <f>IF(SUMIF('Exit Tariff_1a'!$B$12:$B$292,$B255,'Exit Tariff_1a'!D$12:D$292)=0,1,'Exit Tariff_1a'!D255)</f>
        <v>9643.9919101761061</v>
      </c>
      <c r="E255" s="51">
        <f>IF(SUMIF('Exit Tariff_1a'!$B$12:$B$292,$B255,'Exit Tariff_1a'!E$12:E$292)=0,1,'Exit Tariff_1a'!E255)</f>
        <v>9645.6437307048163</v>
      </c>
    </row>
    <row r="256" spans="1:5" ht="15" customHeight="1" x14ac:dyDescent="0.25">
      <c r="A256" s="41" t="str">
        <f>'Exit Capacity'!A256</f>
        <v>O14A</v>
      </c>
      <c r="B256" s="4" t="str">
        <f>'Exit Capacity'!B256</f>
        <v>Salida Nacional / National exit</v>
      </c>
      <c r="C256" s="46">
        <f>IF(SUMIF('Exit Tariff_1a'!$B$12:$B$292,$B256,'Exit Tariff_1a'!C$12:C$292)=0,1,'Exit Tariff_1a'!C256)</f>
        <v>180.85753257867535</v>
      </c>
      <c r="D256" s="46">
        <f>IF(SUMIF('Exit Tariff_1a'!$B$12:$B$292,$B256,'Exit Tariff_1a'!D$12:D$292)=0,1,'Exit Tariff_1a'!D256)</f>
        <v>185.30381055727992</v>
      </c>
      <c r="E256" s="51">
        <f>IF(SUMIF('Exit Tariff_1a'!$B$12:$B$292,$B256,'Exit Tariff_1a'!E$12:E$292)=0,1,'Exit Tariff_1a'!E256)</f>
        <v>186.11049485285932</v>
      </c>
    </row>
    <row r="257" spans="1:5" ht="15" customHeight="1" x14ac:dyDescent="0.25">
      <c r="A257" s="41" t="str">
        <f>'Exit Capacity'!A257</f>
        <v>O16</v>
      </c>
      <c r="B257" s="4" t="str">
        <f>'Exit Capacity'!B257</f>
        <v>Salida Nacional / National exit</v>
      </c>
      <c r="C257" s="46">
        <f>IF(SUMIF('Exit Tariff_1a'!$B$12:$B$292,$B257,'Exit Tariff_1a'!C$12:C$292)=0,1,'Exit Tariff_1a'!C257)</f>
        <v>507.76355574969762</v>
      </c>
      <c r="D257" s="46">
        <f>IF(SUMIF('Exit Tariff_1a'!$B$12:$B$292,$B257,'Exit Tariff_1a'!D$12:D$292)=0,1,'Exit Tariff_1a'!D257)</f>
        <v>508.28882946941735</v>
      </c>
      <c r="E257" s="51">
        <f>IF(SUMIF('Exit Tariff_1a'!$B$12:$B$292,$B257,'Exit Tariff_1a'!E$12:E$292)=0,1,'Exit Tariff_1a'!E257)</f>
        <v>507.66664713482049</v>
      </c>
    </row>
    <row r="258" spans="1:5" ht="15" customHeight="1" x14ac:dyDescent="0.25">
      <c r="A258" s="41" t="str">
        <f>'Exit Capacity'!A258</f>
        <v>O17</v>
      </c>
      <c r="B258" s="4" t="str">
        <f>'Exit Capacity'!B258</f>
        <v>Salida Nacional / National exit</v>
      </c>
      <c r="C258" s="46">
        <f>IF(SUMIF('Exit Tariff_1a'!$B$12:$B$292,$B258,'Exit Tariff_1a'!C$12:C$292)=0,1,'Exit Tariff_1a'!C258)</f>
        <v>296.98614760555859</v>
      </c>
      <c r="D258" s="46">
        <f>IF(SUMIF('Exit Tariff_1a'!$B$12:$B$292,$B258,'Exit Tariff_1a'!D$12:D$292)=0,1,'Exit Tariff_1a'!D258)</f>
        <v>297.76022392459703</v>
      </c>
      <c r="E258" s="51">
        <f>IF(SUMIF('Exit Tariff_1a'!$B$12:$B$292,$B258,'Exit Tariff_1a'!E$12:E$292)=0,1,'Exit Tariff_1a'!E258)</f>
        <v>297.50902671844563</v>
      </c>
    </row>
    <row r="259" spans="1:5" ht="15" customHeight="1" x14ac:dyDescent="0.25">
      <c r="A259" s="41" t="str">
        <f>'Exit Capacity'!A259</f>
        <v>O19</v>
      </c>
      <c r="B259" s="4" t="str">
        <f>'Exit Capacity'!B259</f>
        <v>Salida Nacional / National exit</v>
      </c>
      <c r="C259" s="46">
        <f>IF(SUMIF('Exit Tariff_1a'!$B$12:$B$292,$B259,'Exit Tariff_1a'!C$12:C$292)=0,1,'Exit Tariff_1a'!C259)</f>
        <v>433.60026644641732</v>
      </c>
      <c r="D259" s="46">
        <f>IF(SUMIF('Exit Tariff_1a'!$B$12:$B$292,$B259,'Exit Tariff_1a'!D$12:D$292)=0,1,'Exit Tariff_1a'!D259)</f>
        <v>433.39046545685591</v>
      </c>
      <c r="E259" s="51">
        <f>IF(SUMIF('Exit Tariff_1a'!$B$12:$B$292,$B259,'Exit Tariff_1a'!E$12:E$292)=0,1,'Exit Tariff_1a'!E259)</f>
        <v>432.70021168050874</v>
      </c>
    </row>
    <row r="260" spans="1:5" ht="15" customHeight="1" x14ac:dyDescent="0.25">
      <c r="A260" s="41" t="str">
        <f>'Exit Capacity'!A260</f>
        <v>O22</v>
      </c>
      <c r="B260" s="4" t="str">
        <f>'Exit Capacity'!B260</f>
        <v>Salida Nacional / National exit</v>
      </c>
      <c r="C260" s="46">
        <f>IF(SUMIF('Exit Tariff_1a'!$B$12:$B$292,$B260,'Exit Tariff_1a'!C$12:C$292)=0,1,'Exit Tariff_1a'!C260)</f>
        <v>963.36821135225364</v>
      </c>
      <c r="D260" s="46">
        <f>IF(SUMIF('Exit Tariff_1a'!$B$12:$B$292,$B260,'Exit Tariff_1a'!D$12:D$292)=0,1,'Exit Tariff_1a'!D260)</f>
        <v>963.91162870595576</v>
      </c>
      <c r="E260" s="51">
        <f>IF(SUMIF('Exit Tariff_1a'!$B$12:$B$292,$B260,'Exit Tariff_1a'!E$12:E$292)=0,1,'Exit Tariff_1a'!E260)</f>
        <v>962.62176677888067</v>
      </c>
    </row>
    <row r="261" spans="1:5" ht="15" customHeight="1" x14ac:dyDescent="0.25">
      <c r="A261" s="41" t="str">
        <f>'Exit Capacity'!A261</f>
        <v>O24</v>
      </c>
      <c r="B261" s="4" t="str">
        <f>'Exit Capacity'!B261</f>
        <v>Salida Nacional / National exit</v>
      </c>
      <c r="C261" s="46">
        <f>IF(SUMIF('Exit Tariff_1a'!$B$12:$B$292,$B261,'Exit Tariff_1a'!C$12:C$292)=0,1,'Exit Tariff_1a'!C261)</f>
        <v>3518.8130533277872</v>
      </c>
      <c r="D261" s="46">
        <f>IF(SUMIF('Exit Tariff_1a'!$B$12:$B$292,$B261,'Exit Tariff_1a'!D$12:D$292)=0,1,'Exit Tariff_1a'!D261)</f>
        <v>3585.8806654569339</v>
      </c>
      <c r="E261" s="51">
        <f>IF(SUMIF('Exit Tariff_1a'!$B$12:$B$292,$B261,'Exit Tariff_1a'!E$12:E$292)=0,1,'Exit Tariff_1a'!E261)</f>
        <v>3596.8822375442514</v>
      </c>
    </row>
    <row r="262" spans="1:5" ht="15" customHeight="1" x14ac:dyDescent="0.25">
      <c r="A262" s="41" t="str">
        <f>'Exit Capacity'!A262</f>
        <v>P01</v>
      </c>
      <c r="B262" s="4" t="str">
        <f>'Exit Capacity'!B262</f>
        <v>Salida Nacional / National exit</v>
      </c>
      <c r="C262" s="46">
        <f>IF(SUMIF('Exit Tariff_1a'!$B$12:$B$292,$B262,'Exit Tariff_1a'!C$12:C$292)=0,1,'Exit Tariff_1a'!C262)</f>
        <v>920.22302104463813</v>
      </c>
      <c r="D262" s="46">
        <f>IF(SUMIF('Exit Tariff_1a'!$B$12:$B$292,$B262,'Exit Tariff_1a'!D$12:D$292)=0,1,'Exit Tariff_1a'!D262)</f>
        <v>939.59480376374324</v>
      </c>
      <c r="E262" s="51">
        <f>IF(SUMIF('Exit Tariff_1a'!$B$12:$B$292,$B262,'Exit Tariff_1a'!E$12:E$292)=0,1,'Exit Tariff_1a'!E262)</f>
        <v>942.9143232238423</v>
      </c>
    </row>
    <row r="263" spans="1:5" ht="15" customHeight="1" x14ac:dyDescent="0.25">
      <c r="A263" s="41" t="str">
        <f>'Exit Capacity'!A263</f>
        <v>P03</v>
      </c>
      <c r="B263" s="4" t="str">
        <f>'Exit Capacity'!B263</f>
        <v>Salida Nacional / National exit</v>
      </c>
      <c r="C263" s="46">
        <f>IF(SUMIF('Exit Tariff_1a'!$B$12:$B$292,$B263,'Exit Tariff_1a'!C$12:C$292)=0,1,'Exit Tariff_1a'!C263)</f>
        <v>22639.40036150195</v>
      </c>
      <c r="D263" s="46">
        <f>IF(SUMIF('Exit Tariff_1a'!$B$12:$B$292,$B263,'Exit Tariff_1a'!D$12:D$292)=0,1,'Exit Tariff_1a'!D263)</f>
        <v>22821.073195345845</v>
      </c>
      <c r="E263" s="51">
        <f>IF(SUMIF('Exit Tariff_1a'!$B$12:$B$292,$B263,'Exit Tariff_1a'!E$12:E$292)=0,1,'Exit Tariff_1a'!E263)</f>
        <v>22819.679728003219</v>
      </c>
    </row>
    <row r="264" spans="1:5" ht="15" customHeight="1" x14ac:dyDescent="0.25">
      <c r="A264" s="41" t="str">
        <f>'Exit Capacity'!A264</f>
        <v>P04</v>
      </c>
      <c r="B264" s="4" t="str">
        <f>'Exit Capacity'!B264</f>
        <v>Salida Nacional / National exit</v>
      </c>
      <c r="C264" s="46">
        <f>IF(SUMIF('Exit Tariff_1a'!$B$12:$B$292,$B264,'Exit Tariff_1a'!C$12:C$292)=0,1,'Exit Tariff_1a'!C264)</f>
        <v>5931.9550711386701</v>
      </c>
      <c r="D264" s="46">
        <f>IF(SUMIF('Exit Tariff_1a'!$B$12:$B$292,$B264,'Exit Tariff_1a'!D$12:D$292)=0,1,'Exit Tariff_1a'!D264)</f>
        <v>6053.3841844530189</v>
      </c>
      <c r="E264" s="51">
        <f>IF(SUMIF('Exit Tariff_1a'!$B$12:$B$292,$B264,'Exit Tariff_1a'!E$12:E$292)=0,1,'Exit Tariff_1a'!E264)</f>
        <v>6066.1790462305598</v>
      </c>
    </row>
    <row r="265" spans="1:5" ht="15" customHeight="1" x14ac:dyDescent="0.25">
      <c r="A265" s="41" t="str">
        <f>'Exit Capacity'!A265</f>
        <v>P04A</v>
      </c>
      <c r="B265" s="4" t="str">
        <f>'Exit Capacity'!B265</f>
        <v>Salida Nacional / National exit</v>
      </c>
      <c r="C265" s="46">
        <f>IF(SUMIF('Exit Tariff_1a'!$B$12:$B$292,$B265,'Exit Tariff_1a'!C$12:C$292)=0,1,'Exit Tariff_1a'!C265)</f>
        <v>210.56382744175775</v>
      </c>
      <c r="D265" s="46">
        <f>IF(SUMIF('Exit Tariff_1a'!$B$12:$B$292,$B265,'Exit Tariff_1a'!D$12:D$292)=0,1,'Exit Tariff_1a'!D265)</f>
        <v>211.19081582948937</v>
      </c>
      <c r="E265" s="51">
        <f>IF(SUMIF('Exit Tariff_1a'!$B$12:$B$292,$B265,'Exit Tariff_1a'!E$12:E$292)=0,1,'Exit Tariff_1a'!E265)</f>
        <v>211.03158824502162</v>
      </c>
    </row>
    <row r="266" spans="1:5" ht="15" customHeight="1" x14ac:dyDescent="0.25">
      <c r="A266" s="41" t="str">
        <f>'Exit Capacity'!A266</f>
        <v>P06</v>
      </c>
      <c r="B266" s="4" t="str">
        <f>'Exit Capacity'!B266</f>
        <v>Salida Nacional / National exit</v>
      </c>
      <c r="C266" s="46">
        <f>IF(SUMIF('Exit Tariff_1a'!$B$12:$B$292,$B266,'Exit Tariff_1a'!C$12:C$292)=0,1,'Exit Tariff_1a'!C266)</f>
        <v>439.50801180777353</v>
      </c>
      <c r="D266" s="46">
        <f>IF(SUMIF('Exit Tariff_1a'!$B$12:$B$292,$B266,'Exit Tariff_1a'!D$12:D$292)=0,1,'Exit Tariff_1a'!D266)</f>
        <v>447.53918852005995</v>
      </c>
      <c r="E266" s="51">
        <f>IF(SUMIF('Exit Tariff_1a'!$B$12:$B$292,$B266,'Exit Tariff_1a'!E$12:E$292)=0,1,'Exit Tariff_1a'!E266)</f>
        <v>448.82984208661583</v>
      </c>
    </row>
    <row r="267" spans="1:5" ht="15" customHeight="1" x14ac:dyDescent="0.25">
      <c r="A267" s="41" t="str">
        <f>'Exit Capacity'!A267</f>
        <v>Q03B</v>
      </c>
      <c r="B267" s="4" t="str">
        <f>'Exit Capacity'!B267</f>
        <v>Salida Nacional / National exit</v>
      </c>
      <c r="C267" s="46">
        <f>IF(SUMIF('Exit Tariff_1a'!$B$12:$B$292,$B267,'Exit Tariff_1a'!C$12:C$292)=0,1,'Exit Tariff_1a'!C267)</f>
        <v>23.04671236942313</v>
      </c>
      <c r="D267" s="46">
        <f>IF(SUMIF('Exit Tariff_1a'!$B$12:$B$292,$B267,'Exit Tariff_1a'!D$12:D$292)=0,1,'Exit Tariff_1a'!D267)</f>
        <v>23.035561031577167</v>
      </c>
      <c r="E267" s="51">
        <f>IF(SUMIF('Exit Tariff_1a'!$B$12:$B$292,$B267,'Exit Tariff_1a'!E$12:E$292)=0,1,'Exit Tariff_1a'!E267)</f>
        <v>22.998872677172418</v>
      </c>
    </row>
    <row r="268" spans="1:5" ht="15" customHeight="1" x14ac:dyDescent="0.25">
      <c r="A268" s="41" t="str">
        <f>'Exit Capacity'!A268</f>
        <v>T02</v>
      </c>
      <c r="B268" s="4" t="str">
        <f>'Exit Capacity'!B268</f>
        <v>Salida Nacional / National exit</v>
      </c>
      <c r="C268" s="46">
        <f>IF(SUMIF('Exit Tariff_1a'!$B$12:$B$292,$B268,'Exit Tariff_1a'!C$12:C$292)=0,1,'Exit Tariff_1a'!C268)</f>
        <v>6891.8963725540189</v>
      </c>
      <c r="D268" s="46">
        <f>IF(SUMIF('Exit Tariff_1a'!$B$12:$B$292,$B268,'Exit Tariff_1a'!D$12:D$292)=0,1,'Exit Tariff_1a'!D268)</f>
        <v>6904.8465417299076</v>
      </c>
      <c r="E268" s="51">
        <f>IF(SUMIF('Exit Tariff_1a'!$B$12:$B$292,$B268,'Exit Tariff_1a'!E$12:E$292)=0,1,'Exit Tariff_1a'!E268)</f>
        <v>6897.8069052722221</v>
      </c>
    </row>
    <row r="269" spans="1:5" ht="15" customHeight="1" x14ac:dyDescent="0.25">
      <c r="A269" s="41" t="str">
        <f>'Exit Capacity'!A269</f>
        <v>T04</v>
      </c>
      <c r="B269" s="4" t="str">
        <f>'Exit Capacity'!B269</f>
        <v>Salida Nacional / National exit</v>
      </c>
      <c r="C269" s="46">
        <f>IF(SUMIF('Exit Tariff_1a'!$B$12:$B$292,$B269,'Exit Tariff_1a'!C$12:C$292)=0,1,'Exit Tariff_1a'!C269)</f>
        <v>11832.360099267366</v>
      </c>
      <c r="D269" s="46">
        <f>IF(SUMIF('Exit Tariff_1a'!$B$12:$B$292,$B269,'Exit Tariff_1a'!D$12:D$292)=0,1,'Exit Tariff_1a'!D269)</f>
        <v>11854.593611896162</v>
      </c>
      <c r="E269" s="51">
        <f>IF(SUMIF('Exit Tariff_1a'!$B$12:$B$292,$B269,'Exit Tariff_1a'!E$12:E$292)=0,1,'Exit Tariff_1a'!E269)</f>
        <v>11842.507604064274</v>
      </c>
    </row>
    <row r="270" spans="1:5" ht="15" customHeight="1" x14ac:dyDescent="0.25">
      <c r="A270" s="41" t="str">
        <f>'Exit Capacity'!A270</f>
        <v>T05</v>
      </c>
      <c r="B270" s="4" t="str">
        <f>'Exit Capacity'!B270</f>
        <v>Salida Nacional / National exit</v>
      </c>
      <c r="C270" s="46">
        <f>IF(SUMIF('Exit Tariff_1a'!$B$12:$B$292,$B270,'Exit Tariff_1a'!C$12:C$292)=0,1,'Exit Tariff_1a'!C270)</f>
        <v>452.50020200537944</v>
      </c>
      <c r="D270" s="46">
        <f>IF(SUMIF('Exit Tariff_1a'!$B$12:$B$292,$B270,'Exit Tariff_1a'!D$12:D$292)=0,1,'Exit Tariff_1a'!D270)</f>
        <v>453.25279666997233</v>
      </c>
      <c r="E270" s="51">
        <f>IF(SUMIF('Exit Tariff_1a'!$B$12:$B$292,$B270,'Exit Tariff_1a'!E$12:E$292)=0,1,'Exit Tariff_1a'!E270)</f>
        <v>452.7670151828392</v>
      </c>
    </row>
    <row r="271" spans="1:5" ht="15" customHeight="1" x14ac:dyDescent="0.25">
      <c r="A271" s="41" t="str">
        <f>'Exit Capacity'!A271</f>
        <v>T05A</v>
      </c>
      <c r="B271" s="4" t="str">
        <f>'Exit Capacity'!B271</f>
        <v>Salida Nacional / National exit</v>
      </c>
      <c r="C271" s="46">
        <f>IF(SUMIF('Exit Tariff_1a'!$B$12:$B$292,$B271,'Exit Tariff_1a'!C$12:C$292)=0,1,'Exit Tariff_1a'!C271)</f>
        <v>2787.2604860028323</v>
      </c>
      <c r="D271" s="46">
        <f>IF(SUMIF('Exit Tariff_1a'!$B$12:$B$292,$B271,'Exit Tariff_1a'!D$12:D$292)=0,1,'Exit Tariff_1a'!D271)</f>
        <v>2792.4978681223247</v>
      </c>
      <c r="E271" s="51">
        <f>IF(SUMIF('Exit Tariff_1a'!$B$12:$B$292,$B271,'Exit Tariff_1a'!E$12:E$292)=0,1,'Exit Tariff_1a'!E271)</f>
        <v>2789.6508577388731</v>
      </c>
    </row>
    <row r="272" spans="1:5" ht="15" customHeight="1" x14ac:dyDescent="0.25">
      <c r="A272" s="41" t="str">
        <f>'Exit Capacity'!A272</f>
        <v>T06</v>
      </c>
      <c r="B272" s="4" t="str">
        <f>'Exit Capacity'!B272</f>
        <v>Salida Nacional / National exit</v>
      </c>
      <c r="C272" s="46">
        <f>IF(SUMIF('Exit Tariff_1a'!$B$12:$B$292,$B272,'Exit Tariff_1a'!C$12:C$292)=0,1,'Exit Tariff_1a'!C272)</f>
        <v>314.61401221025829</v>
      </c>
      <c r="D272" s="46">
        <f>IF(SUMIF('Exit Tariff_1a'!$B$12:$B$292,$B272,'Exit Tariff_1a'!D$12:D$292)=0,1,'Exit Tariff_1a'!D272)</f>
        <v>315.18482399972078</v>
      </c>
      <c r="E272" s="51">
        <f>IF(SUMIF('Exit Tariff_1a'!$B$12:$B$292,$B272,'Exit Tariff_1a'!E$12:E$292)=0,1,'Exit Tariff_1a'!E272)</f>
        <v>314.85854980478723</v>
      </c>
    </row>
    <row r="273" spans="1:5" ht="15" customHeight="1" x14ac:dyDescent="0.25">
      <c r="A273" s="41" t="str">
        <f>'Exit Capacity'!A273</f>
        <v>T07</v>
      </c>
      <c r="B273" s="4" t="str">
        <f>'Exit Capacity'!B273</f>
        <v>Salida Nacional / National exit</v>
      </c>
      <c r="C273" s="46">
        <f>IF(SUMIF('Exit Tariff_1a'!$B$12:$B$292,$B273,'Exit Tariff_1a'!C$12:C$292)=0,1,'Exit Tariff_1a'!C273)</f>
        <v>8494.3825938609843</v>
      </c>
      <c r="D273" s="46">
        <f>IF(SUMIF('Exit Tariff_1a'!$B$12:$B$292,$B273,'Exit Tariff_1a'!D$12:D$292)=0,1,'Exit Tariff_1a'!D273)</f>
        <v>8510.3439034467319</v>
      </c>
      <c r="E273" s="51">
        <f>IF(SUMIF('Exit Tariff_1a'!$B$12:$B$292,$B273,'Exit Tariff_1a'!E$12:E$292)=0,1,'Exit Tariff_1a'!E273)</f>
        <v>8501.6674286187881</v>
      </c>
    </row>
    <row r="274" spans="1:5" ht="15" customHeight="1" x14ac:dyDescent="0.25">
      <c r="A274" s="41" t="str">
        <f>'Exit Capacity'!A274</f>
        <v>T08</v>
      </c>
      <c r="B274" s="4" t="str">
        <f>'Exit Capacity'!B274</f>
        <v>Salida Nacional / National exit</v>
      </c>
      <c r="C274" s="46">
        <f>IF(SUMIF('Exit Tariff_1a'!$B$12:$B$292,$B274,'Exit Tariff_1a'!C$12:C$292)=0,1,'Exit Tariff_1a'!C274)</f>
        <v>530.75588314929928</v>
      </c>
      <c r="D274" s="46">
        <f>IF(SUMIF('Exit Tariff_1a'!$B$12:$B$292,$B274,'Exit Tariff_1a'!D$12:D$292)=0,1,'Exit Tariff_1a'!D274)</f>
        <v>530.49907263021703</v>
      </c>
      <c r="E274" s="51">
        <f>IF(SUMIF('Exit Tariff_1a'!$B$12:$B$292,$B274,'Exit Tariff_1a'!E$12:E$292)=0,1,'Exit Tariff_1a'!E274)</f>
        <v>529.65415559253915</v>
      </c>
    </row>
    <row r="275" spans="1:5" ht="15" customHeight="1" x14ac:dyDescent="0.25">
      <c r="A275" s="41" t="str">
        <f>'Exit Capacity'!A275</f>
        <v>T09.2</v>
      </c>
      <c r="B275" s="4" t="str">
        <f>'Exit Capacity'!B275</f>
        <v>Salida Nacional / National exit</v>
      </c>
      <c r="C275" s="46">
        <f>IF(SUMIF('Exit Tariff_1a'!$B$12:$B$292,$B275,'Exit Tariff_1a'!C$12:C$292)=0,1,'Exit Tariff_1a'!C275)</f>
        <v>9909.2307825600037</v>
      </c>
      <c r="D275" s="46">
        <f>IF(SUMIF('Exit Tariff_1a'!$B$12:$B$292,$B275,'Exit Tariff_1a'!D$12:D$292)=0,1,'Exit Tariff_1a'!D275)</f>
        <v>9927.6171319430723</v>
      </c>
      <c r="E275" s="51">
        <f>IF(SUMIF('Exit Tariff_1a'!$B$12:$B$292,$B275,'Exit Tariff_1a'!E$12:E$292)=0,1,'Exit Tariff_1a'!E275)</f>
        <v>9917.439100159103</v>
      </c>
    </row>
    <row r="276" spans="1:5" ht="15" customHeight="1" x14ac:dyDescent="0.25">
      <c r="A276" s="41" t="str">
        <f>'Exit Capacity'!A276</f>
        <v>T10</v>
      </c>
      <c r="B276" s="4" t="str">
        <f>'Exit Capacity'!B276</f>
        <v>Salida Nacional / National exit</v>
      </c>
      <c r="C276" s="46">
        <f>IF(SUMIF('Exit Tariff_1a'!$B$12:$B$292,$B276,'Exit Tariff_1a'!C$12:C$292)=0,1,'Exit Tariff_1a'!C276)</f>
        <v>183.11190522360576</v>
      </c>
      <c r="D276" s="46">
        <f>IF(SUMIF('Exit Tariff_1a'!$B$12:$B$292,$B276,'Exit Tariff_1a'!D$12:D$292)=0,1,'Exit Tariff_1a'!D276)</f>
        <v>183.02330504992219</v>
      </c>
      <c r="E276" s="51">
        <f>IF(SUMIF('Exit Tariff_1a'!$B$12:$B$292,$B276,'Exit Tariff_1a'!E$12:E$292)=0,1,'Exit Tariff_1a'!E276)</f>
        <v>182.73180688016652</v>
      </c>
    </row>
    <row r="277" spans="1:5" ht="15" customHeight="1" x14ac:dyDescent="0.25">
      <c r="A277" s="41" t="str">
        <f>'Exit Capacity'!A277</f>
        <v>PR Barcelona</v>
      </c>
      <c r="B277" s="4" t="str">
        <f>'Exit Capacity'!B277</f>
        <v>Planta GNL / LNG Plant</v>
      </c>
      <c r="C277" s="46">
        <f>IF(SUMIF('Exit Tariff_1a'!$B$12:$B$292,$B277,'Exit Tariff_1a'!C$12:C$292)=0,1,'Exit Tariff_1a'!C277)</f>
        <v>1946.1013072377445</v>
      </c>
      <c r="D277" s="46">
        <f>IF(SUMIF('Exit Tariff_1a'!$B$12:$B$292,$B277,'Exit Tariff_1a'!D$12:D$292)=0,1,'Exit Tariff_1a'!D277)</f>
        <v>1946.1013072377448</v>
      </c>
      <c r="E277" s="51">
        <f>IF(SUMIF('Exit Tariff_1a'!$B$12:$B$292,$B277,'Exit Tariff_1a'!E$12:E$292)=0,1,'Exit Tariff_1a'!E277)</f>
        <v>1946.1013072377441</v>
      </c>
    </row>
    <row r="278" spans="1:5" ht="15" customHeight="1" x14ac:dyDescent="0.25">
      <c r="A278" s="41" t="str">
        <f>'Exit Capacity'!A278</f>
        <v>PR Cartagena</v>
      </c>
      <c r="B278" s="4" t="str">
        <f>'Exit Capacity'!B278</f>
        <v>Planta GNL / LNG Plant</v>
      </c>
      <c r="C278" s="46">
        <f>IF(SUMIF('Exit Tariff_1a'!$B$12:$B$292,$B278,'Exit Tariff_1a'!C$12:C$292)=0,1,'Exit Tariff_1a'!C278)</f>
        <v>2187.2297058864283</v>
      </c>
      <c r="D278" s="46">
        <f>IF(SUMIF('Exit Tariff_1a'!$B$12:$B$292,$B278,'Exit Tariff_1a'!D$12:D$292)=0,1,'Exit Tariff_1a'!D278)</f>
        <v>2187.2297058864292</v>
      </c>
      <c r="E278" s="51">
        <f>IF(SUMIF('Exit Tariff_1a'!$B$12:$B$292,$B278,'Exit Tariff_1a'!E$12:E$292)=0,1,'Exit Tariff_1a'!E278)</f>
        <v>2187.2297058864283</v>
      </c>
    </row>
    <row r="279" spans="1:5" ht="15" customHeight="1" x14ac:dyDescent="0.25">
      <c r="A279" s="41" t="str">
        <f>'Exit Capacity'!A279</f>
        <v>PR Huelva</v>
      </c>
      <c r="B279" s="4" t="str">
        <f>'Exit Capacity'!B279</f>
        <v>Planta GNL / LNG Plant</v>
      </c>
      <c r="C279" s="46">
        <f>IF(SUMIF('Exit Tariff_1a'!$B$12:$B$292,$B279,'Exit Tariff_1a'!C$12:C$292)=0,1,'Exit Tariff_1a'!C279)</f>
        <v>2296.3801300056498</v>
      </c>
      <c r="D279" s="46">
        <f>IF(SUMIF('Exit Tariff_1a'!$B$12:$B$292,$B279,'Exit Tariff_1a'!D$12:D$292)=0,1,'Exit Tariff_1a'!D279)</f>
        <v>2296.3801300056502</v>
      </c>
      <c r="E279" s="51">
        <f>IF(SUMIF('Exit Tariff_1a'!$B$12:$B$292,$B279,'Exit Tariff_1a'!E$12:E$292)=0,1,'Exit Tariff_1a'!E279)</f>
        <v>2296.3801300056507</v>
      </c>
    </row>
    <row r="280" spans="1:5" ht="15" customHeight="1" x14ac:dyDescent="0.25">
      <c r="A280" s="41" t="str">
        <f>'Exit Capacity'!A280</f>
        <v>PR Bilbao</v>
      </c>
      <c r="B280" s="4" t="str">
        <f>'Exit Capacity'!B280</f>
        <v>Planta GNL / LNG Plant</v>
      </c>
      <c r="C280" s="46">
        <f>IF(SUMIF('Exit Tariff_1a'!$B$12:$B$292,$B280,'Exit Tariff_1a'!C$12:C$292)=0,1,'Exit Tariff_1a'!C280)</f>
        <v>2515.3876054868615</v>
      </c>
      <c r="D280" s="46">
        <f>IF(SUMIF('Exit Tariff_1a'!$B$12:$B$292,$B280,'Exit Tariff_1a'!D$12:D$292)=0,1,'Exit Tariff_1a'!D280)</f>
        <v>2515.3876054868615</v>
      </c>
      <c r="E280" s="51">
        <f>IF(SUMIF('Exit Tariff_1a'!$B$12:$B$292,$B280,'Exit Tariff_1a'!E$12:E$292)=0,1,'Exit Tariff_1a'!E280)</f>
        <v>2515.387605486861</v>
      </c>
    </row>
    <row r="281" spans="1:5" ht="15" customHeight="1" x14ac:dyDescent="0.25">
      <c r="A281" s="41" t="str">
        <f>'Exit Capacity'!A281</f>
        <v>PR Sagunto</v>
      </c>
      <c r="B281" s="4" t="str">
        <f>'Exit Capacity'!B281</f>
        <v>Planta GNL / LNG Plant</v>
      </c>
      <c r="C281" s="46">
        <f>IF(SUMIF('Exit Tariff_1a'!$B$12:$B$292,$B281,'Exit Tariff_1a'!C$12:C$292)=0,1,'Exit Tariff_1a'!C281)</f>
        <v>1960.6852434860637</v>
      </c>
      <c r="D281" s="46">
        <f>IF(SUMIF('Exit Tariff_1a'!$B$12:$B$292,$B281,'Exit Tariff_1a'!D$12:D$292)=0,1,'Exit Tariff_1a'!D281)</f>
        <v>1960.6852434860641</v>
      </c>
      <c r="E281" s="51">
        <f>IF(SUMIF('Exit Tariff_1a'!$B$12:$B$292,$B281,'Exit Tariff_1a'!E$12:E$292)=0,1,'Exit Tariff_1a'!E281)</f>
        <v>1960.6852434860637</v>
      </c>
    </row>
    <row r="282" spans="1:5" ht="15" customHeight="1" x14ac:dyDescent="0.25">
      <c r="A282" s="41" t="str">
        <f>'Exit Capacity'!A282</f>
        <v>PR Mugardos</v>
      </c>
      <c r="B282" s="4" t="str">
        <f>'Exit Capacity'!B282</f>
        <v>Planta GNL / LNG Plant</v>
      </c>
      <c r="C282" s="46">
        <f>IF(SUMIF('Exit Tariff_1a'!$B$12:$B$292,$B282,'Exit Tariff_1a'!C$12:C$292)=0,1,'Exit Tariff_1a'!C282)</f>
        <v>960.47555286376223</v>
      </c>
      <c r="D282" s="46">
        <f>IF(SUMIF('Exit Tariff_1a'!$B$12:$B$292,$B282,'Exit Tariff_1a'!D$12:D$292)=0,1,'Exit Tariff_1a'!D282)</f>
        <v>960.47555286376223</v>
      </c>
      <c r="E282" s="51">
        <f>IF(SUMIF('Exit Tariff_1a'!$B$12:$B$292,$B282,'Exit Tariff_1a'!E$12:E$292)=0,1,'Exit Tariff_1a'!E282)</f>
        <v>960.47555286376223</v>
      </c>
    </row>
    <row r="283" spans="1:5" ht="15" customHeight="1" x14ac:dyDescent="0.25">
      <c r="A283" s="41" t="str">
        <f>'Exit Capacity'!A283</f>
        <v>PR El Musel</v>
      </c>
      <c r="B283" s="4" t="str">
        <f>'Exit Capacity'!B283</f>
        <v>Planta GNL / LNG Plant</v>
      </c>
      <c r="C283" s="46">
        <f>IF(SUMIF('Exit Tariff_1a'!$B$12:$B$292,$B283,'Exit Tariff_1a'!C$12:C$292)=0,1,'Exit Tariff_1a'!C283)</f>
        <v>215.0893576257418</v>
      </c>
      <c r="D283" s="46">
        <f>IF(SUMIF('Exit Tariff_1a'!$B$12:$B$292,$B283,'Exit Tariff_1a'!D$12:D$292)=0,1,'Exit Tariff_1a'!D283)</f>
        <v>589.50037632973135</v>
      </c>
      <c r="E283" s="51">
        <f>IF(SUMIF('Exit Tariff_1a'!$B$12:$B$292,$B283,'Exit Tariff_1a'!E$12:E$292)=0,1,'Exit Tariff_1a'!E283)</f>
        <v>620.20242783487618</v>
      </c>
    </row>
    <row r="284" spans="1:5" ht="15" customHeight="1" x14ac:dyDescent="0.25">
      <c r="A284" s="41" t="str">
        <f>'Exit Capacity'!A284</f>
        <v>CI Tarifa</v>
      </c>
      <c r="B284" s="4" t="str">
        <f>'Exit Capacity'!B284</f>
        <v>CI Tarifa</v>
      </c>
      <c r="C284" s="46">
        <f>IF(SUMIF('Exit Tariff_1a'!$B$12:$B$292,$B284,'Exit Tariff_1a'!C$12:C$292)=0,1,'Exit Tariff_1a'!C284)</f>
        <v>17386.387518789892</v>
      </c>
      <c r="D284" s="46">
        <f>IF(SUMIF('Exit Tariff_1a'!$B$12:$B$292,$B284,'Exit Tariff_1a'!D$12:D$292)=0,1,'Exit Tariff_1a'!D284)</f>
        <v>17302.368738539666</v>
      </c>
      <c r="E284" s="51">
        <f>IF(SUMIF('Exit Tariff_1a'!$B$12:$B$292,$B284,'Exit Tariff_1a'!E$12:E$292)=0,1,'Exit Tariff_1a'!E284)</f>
        <v>16961.686219163748</v>
      </c>
    </row>
    <row r="285" spans="1:5" ht="15" customHeight="1" x14ac:dyDescent="0.25">
      <c r="A285" s="41" t="str">
        <f>'Exit Capacity'!A285</f>
        <v>CI Biriatou</v>
      </c>
      <c r="B285" s="4" t="str">
        <f>'Exit Capacity'!B285</f>
        <v>VIP Pirineos</v>
      </c>
      <c r="C285" s="46">
        <f>IF(SUMIF('Exit Tariff_1a'!$B$12:$B$292,$B285,'Exit Tariff_1a'!C$12:C$292)=0,1,'Exit Tariff_1a'!C285)</f>
        <v>61043.95903411162</v>
      </c>
      <c r="D285" s="46">
        <f>IF(SUMIF('Exit Tariff_1a'!$B$12:$B$292,$B285,'Exit Tariff_1a'!D$12:D$292)=0,1,'Exit Tariff_1a'!D285)</f>
        <v>60748.967393430175</v>
      </c>
      <c r="E285" s="51">
        <f>IF(SUMIF('Exit Tariff_1a'!$B$12:$B$292,$B285,'Exit Tariff_1a'!E$12:E$292)=0,1,'Exit Tariff_1a'!E285)</f>
        <v>59552.824161608973</v>
      </c>
    </row>
    <row r="286" spans="1:5" ht="15" customHeight="1" x14ac:dyDescent="0.25">
      <c r="A286" s="41" t="str">
        <f>'Exit Capacity'!A286</f>
        <v>CI Larrau</v>
      </c>
      <c r="B286" s="4" t="str">
        <f>'Exit Capacity'!B286</f>
        <v>VIP Pirineos</v>
      </c>
      <c r="C286" s="46">
        <f>IF(SUMIF('Exit Tariff_1a'!$B$12:$B$292,$B286,'Exit Tariff_1a'!C$12:C$292)=0,1,'Exit Tariff_1a'!C286)</f>
        <v>100722.53240628417</v>
      </c>
      <c r="D286" s="46">
        <f>IF(SUMIF('Exit Tariff_1a'!$B$12:$B$292,$B286,'Exit Tariff_1a'!D$12:D$292)=0,1,'Exit Tariff_1a'!D286)</f>
        <v>100235.79619915978</v>
      </c>
      <c r="E286" s="51">
        <f>IF(SUMIF('Exit Tariff_1a'!$B$12:$B$292,$B286,'Exit Tariff_1a'!E$12:E$292)=0,1,'Exit Tariff_1a'!E286)</f>
        <v>98262.159866654809</v>
      </c>
    </row>
    <row r="287" spans="1:5" ht="15" customHeight="1" x14ac:dyDescent="0.25">
      <c r="A287" s="41" t="str">
        <f>'Exit Capacity'!A287</f>
        <v>CI Badajoz</v>
      </c>
      <c r="B287" s="4" t="str">
        <f>'Exit Capacity'!B287</f>
        <v>VIP Ibérico</v>
      </c>
      <c r="C287" s="46">
        <f>IF(SUMIF('Exit Tariff_1a'!$B$12:$B$292,$B287,'Exit Tariff_1a'!C$12:C$292)=0,1,'Exit Tariff_1a'!C287)</f>
        <v>46566.839838607499</v>
      </c>
      <c r="D287" s="46">
        <f>IF(SUMIF('Exit Tariff_1a'!$B$12:$B$292,$B287,'Exit Tariff_1a'!D$12:D$292)=0,1,'Exit Tariff_1a'!D287)</f>
        <v>44359.699210640625</v>
      </c>
      <c r="E287" s="51">
        <f>IF(SUMIF('Exit Tariff_1a'!$B$12:$B$292,$B287,'Exit Tariff_1a'!E$12:E$292)=0,1,'Exit Tariff_1a'!E287)</f>
        <v>42141.714250108598</v>
      </c>
    </row>
    <row r="288" spans="1:5" ht="15" customHeight="1" x14ac:dyDescent="0.25">
      <c r="A288" s="41" t="str">
        <f>'Exit Capacity'!A288</f>
        <v>CI Tuy</v>
      </c>
      <c r="B288" s="4" t="str">
        <f>'Exit Capacity'!B288</f>
        <v>VIP Ibérico</v>
      </c>
      <c r="C288" s="46">
        <f>IF(SUMIF('Exit Tariff_1a'!$B$12:$B$292,$B288,'Exit Tariff_1a'!C$12:C$292)=0,1,'Exit Tariff_1a'!C288)</f>
        <v>3475.13730138862</v>
      </c>
      <c r="D288" s="46">
        <f>IF(SUMIF('Exit Tariff_1a'!$B$12:$B$292,$B288,'Exit Tariff_1a'!D$12:D$292)=0,1,'Exit Tariff_1a'!D288)</f>
        <v>3310.4253142269126</v>
      </c>
      <c r="E288" s="51">
        <f>IF(SUMIF('Exit Tariff_1a'!$B$12:$B$292,$B288,'Exit Tariff_1a'!E$12:E$292)=0,1,'Exit Tariff_1a'!E288)</f>
        <v>3144.904048515567</v>
      </c>
    </row>
    <row r="289" spans="1:5" ht="15" customHeight="1" x14ac:dyDescent="0.25">
      <c r="A289" s="41" t="str">
        <f>'Exit Capacity'!A289</f>
        <v>AS Serrablo</v>
      </c>
      <c r="B289" s="4" t="str">
        <f>'Exit Capacity'!B289</f>
        <v>AA.SS / Storage facilities</v>
      </c>
      <c r="C289" s="46">
        <f>IF(SUMIF('Exit Tariff_1a'!$B$12:$B$292,$B289,'Exit Tariff_1a'!C$12:C$292)=0,1,'Exit Tariff_1a'!C289)</f>
        <v>7243.1438867848183</v>
      </c>
      <c r="D289" s="46">
        <f>IF(SUMIF('Exit Tariff_1a'!$B$12:$B$292,$B289,'Exit Tariff_1a'!D$12:D$292)=0,1,'Exit Tariff_1a'!D289)</f>
        <v>5656.3539786245774</v>
      </c>
      <c r="E289" s="51">
        <f>IF(SUMIF('Exit Tariff_1a'!$B$12:$B$292,$B289,'Exit Tariff_1a'!E$12:E$292)=0,1,'Exit Tariff_1a'!E289)</f>
        <v>7367.4524806226891</v>
      </c>
    </row>
    <row r="290" spans="1:5" ht="15" customHeight="1" x14ac:dyDescent="0.25">
      <c r="A290" s="41" t="str">
        <f>'Exit Capacity'!A290</f>
        <v>AS Gaviota</v>
      </c>
      <c r="B290" s="4" t="str">
        <f>'Exit Capacity'!B290</f>
        <v>AA.SS / Storage facilities</v>
      </c>
      <c r="C290" s="46">
        <f>IF(SUMIF('Exit Tariff_1a'!$B$12:$B$292,$B290,'Exit Tariff_1a'!C$12:C$292)=0,1,'Exit Tariff_1a'!C290)</f>
        <v>14597.308697090559</v>
      </c>
      <c r="D290" s="46">
        <f>IF(SUMIF('Exit Tariff_1a'!$B$12:$B$292,$B290,'Exit Tariff_1a'!D$12:D$292)=0,1,'Exit Tariff_1a'!D290)</f>
        <v>11399.407000134921</v>
      </c>
      <c r="E290" s="51">
        <f>IF(SUMIF('Exit Tariff_1a'!$B$12:$B$292,$B290,'Exit Tariff_1a'!E$12:E$292)=0,1,'Exit Tariff_1a'!E290)</f>
        <v>14847.831252808845</v>
      </c>
    </row>
    <row r="291" spans="1:5" ht="15" customHeight="1" x14ac:dyDescent="0.25">
      <c r="A291" s="41" t="str">
        <f>'Exit Capacity'!A291</f>
        <v>AS Yela</v>
      </c>
      <c r="B291" s="4" t="str">
        <f>'Exit Capacity'!B291</f>
        <v>AA.SS / Storage facilities</v>
      </c>
      <c r="C291" s="46">
        <f>IF(SUMIF('Exit Tariff_1a'!$B$12:$B$292,$B291,'Exit Tariff_1a'!C$12:C$292)=0,1,'Exit Tariff_1a'!C291)</f>
        <v>9808.278822358674</v>
      </c>
      <c r="D291" s="46">
        <f>IF(SUMIF('Exit Tariff_1a'!$B$12:$B$292,$B291,'Exit Tariff_1a'!D$12:D$292)=0,1,'Exit Tariff_1a'!D291)</f>
        <v>7659.5326294055521</v>
      </c>
      <c r="E291" s="51">
        <f>IF(SUMIF('Exit Tariff_1a'!$B$12:$B$292,$B291,'Exit Tariff_1a'!E$12:E$292)=0,1,'Exit Tariff_1a'!E291)</f>
        <v>9976.6108847110063</v>
      </c>
    </row>
    <row r="292" spans="1:5" ht="15" customHeight="1" thickBot="1" x14ac:dyDescent="0.3">
      <c r="A292" s="41" t="str">
        <f>'Exit Capacity'!A292</f>
        <v>YAC/AS Marismas</v>
      </c>
      <c r="B292" s="4" t="str">
        <f>'Exit Capacity'!B292</f>
        <v>AA.SS / Storage facilities</v>
      </c>
      <c r="C292" s="46">
        <f>IF(SUMIF('Exit Tariff_1a'!$B$12:$B$292,$B292,'Exit Tariff_1a'!C$12:C$292)=0,1,'Exit Tariff_1a'!C292)</f>
        <v>251.9458881155762</v>
      </c>
      <c r="D292" s="46">
        <f>IF(SUMIF('Exit Tariff_1a'!$B$12:$B$292,$B292,'Exit Tariff_1a'!D$12:D$292)=0,1,'Exit Tariff_1a'!D292)</f>
        <v>196.75090663886181</v>
      </c>
      <c r="E292" s="51">
        <f>IF(SUMIF('Exit Tariff_1a'!$B$12:$B$292,$B292,'Exit Tariff_1a'!E$12:E$292)=0,1,'Exit Tariff_1a'!E292)</f>
        <v>256.26984461353049</v>
      </c>
    </row>
    <row r="293" spans="1:5" ht="18.75" customHeight="1" thickBot="1" x14ac:dyDescent="0.3">
      <c r="A293" s="28" t="s">
        <v>7</v>
      </c>
      <c r="B293" s="29"/>
      <c r="C293" s="59">
        <f>SUM(C12:C292)</f>
        <v>1861490.9753887299</v>
      </c>
      <c r="D293" s="59">
        <f>SUM(D12:D292)</f>
        <v>1797569.3661158537</v>
      </c>
      <c r="E293" s="60">
        <f>SUM(E12:E292)</f>
        <v>1731188.0497091822</v>
      </c>
    </row>
    <row r="294" spans="1:5" ht="9" customHeight="1" x14ac:dyDescent="0.25">
      <c r="C294" s="57">
        <f>C293-Input!C137</f>
        <v>0</v>
      </c>
      <c r="D294" s="57">
        <f>D293-Input!D137</f>
        <v>0</v>
      </c>
      <c r="E294" s="57">
        <f>E293-Input!E137</f>
        <v>0</v>
      </c>
    </row>
    <row r="295" spans="1:5" ht="27.75" customHeight="1" x14ac:dyDescent="0.25">
      <c r="A295" s="84" t="s">
        <v>86</v>
      </c>
      <c r="B295" s="18"/>
      <c r="C295" s="19"/>
      <c r="D295" s="19"/>
      <c r="E295" s="19"/>
    </row>
    <row r="296" spans="1:5" ht="9.75" customHeight="1" thickBot="1" x14ac:dyDescent="0.3"/>
    <row r="297" spans="1:5" ht="15" customHeight="1" x14ac:dyDescent="0.25">
      <c r="A297" s="216" t="s">
        <v>36</v>
      </c>
      <c r="B297" s="214" t="s">
        <v>162</v>
      </c>
      <c r="C297" s="22" t="s">
        <v>11</v>
      </c>
      <c r="D297" s="23"/>
      <c r="E297" s="24"/>
    </row>
    <row r="298" spans="1:5" ht="33" customHeight="1" x14ac:dyDescent="0.25">
      <c r="A298" s="217"/>
      <c r="B298" s="215"/>
      <c r="C298" s="21" t="s">
        <v>57</v>
      </c>
      <c r="D298" s="21" t="s">
        <v>58</v>
      </c>
      <c r="E298" s="25" t="s">
        <v>59</v>
      </c>
    </row>
    <row r="299" spans="1:5" ht="15" customHeight="1" x14ac:dyDescent="0.25">
      <c r="A299" s="48" t="str">
        <f>A12</f>
        <v>01.1A</v>
      </c>
      <c r="B299" s="4" t="str">
        <f>B12</f>
        <v>Salida Nacional / National exit</v>
      </c>
      <c r="C299" s="46" cm="1">
        <f t="array" ref="C299">SUMPRODUCT('Distance Matrix_ex'!$B12:$AD12,TRANSPOSE('Entry capacity'!C$12:C$40))/(SUM('Entry capacity'!$C$12:$C$40)-IFERROR(VLOOKUP($A299,'Entry capacity'!$A$12:$E$40,4,FALSE),0))</f>
        <v>1069.2006893249395</v>
      </c>
      <c r="D299" s="46" cm="1">
        <f t="array" ref="D299">SUMPRODUCT('Distance Matrix_ex'!$B12:$AD12,TRANSPOSE('Entry capacity'!D$12:D$40))/(SUM('Entry capacity'!$D$12:$D$40)-IFERROR(VLOOKUP($A299,'Entry capacity'!$A$12:$E$40,5,FALSE),0))</f>
        <v>1056.113980392138</v>
      </c>
      <c r="E299" s="51" cm="1">
        <f t="array" ref="E299">SUMPRODUCT('Distance Matrix_ex'!$B12:$AD12,TRANSPOSE('Entry capacity'!E$12:E$40))/(SUM('Entry capacity'!$E$12:$E$40)-IFERROR(VLOOKUP($A299,'Entry capacity'!$A$12:$E$40,6,FALSE),0))</f>
        <v>1056.8872030425925</v>
      </c>
    </row>
    <row r="300" spans="1:5" ht="15" customHeight="1" x14ac:dyDescent="0.25">
      <c r="A300" s="41" t="str">
        <f t="shared" ref="A300:B300" si="0">A13</f>
        <v>03A</v>
      </c>
      <c r="B300" s="4" t="str">
        <f t="shared" si="0"/>
        <v>Salida Nacional / National exit</v>
      </c>
      <c r="C300" s="46" cm="1">
        <f t="array" ref="C300">SUMPRODUCT('Distance Matrix_ex'!$B13:$AD13,TRANSPOSE('Entry capacity'!C$12:C$40))/(SUM('Entry capacity'!$C$12:$C$40)-IFERROR(VLOOKUP($A300,'Entry capacity'!$A$12:$E$40,4,FALSE),0))</f>
        <v>1048.247768601608</v>
      </c>
      <c r="D300" s="46" cm="1">
        <f t="array" ref="D300">SUMPRODUCT('Distance Matrix_ex'!$B13:$AD13,TRANSPOSE('Entry capacity'!D$12:D$40))/(SUM('Entry capacity'!$D$12:$D$40)-IFERROR(VLOOKUP($A300,'Entry capacity'!$A$12:$E$40,5,FALSE),0))</f>
        <v>1035.0123748602946</v>
      </c>
      <c r="E300" s="51" cm="1">
        <f t="array" ref="E300">SUMPRODUCT('Distance Matrix_ex'!$B13:$AD13,TRANSPOSE('Entry capacity'!E$12:E$40))/(SUM('Entry capacity'!$E$12:$E$40)-IFERROR(VLOOKUP($A300,'Entry capacity'!$A$12:$E$40,6,FALSE),0))</f>
        <v>1035.7642390335964</v>
      </c>
    </row>
    <row r="301" spans="1:5" ht="15" customHeight="1" x14ac:dyDescent="0.25">
      <c r="A301" s="41" t="str">
        <f t="shared" ref="A301:B301" si="1">A14</f>
        <v>1.01</v>
      </c>
      <c r="B301" s="4" t="str">
        <f t="shared" si="1"/>
        <v>Salida Nacional / National exit</v>
      </c>
      <c r="C301" s="46" cm="1">
        <f t="array" ref="C301">SUMPRODUCT('Distance Matrix_ex'!$B14:$AD14,TRANSPOSE('Entry capacity'!C$12:C$40))/(SUM('Entry capacity'!$C$12:$C$40)-IFERROR(VLOOKUP($A301,'Entry capacity'!$A$12:$E$40,4,FALSE),0))</f>
        <v>680.12229139608371</v>
      </c>
      <c r="D301" s="46" cm="1">
        <f t="array" ref="D301">SUMPRODUCT('Distance Matrix_ex'!$B14:$AD14,TRANSPOSE('Entry capacity'!D$12:D$40))/(SUM('Entry capacity'!$D$12:$D$40)-IFERROR(VLOOKUP($A301,'Entry capacity'!$A$12:$E$40,5,FALSE),0))</f>
        <v>685.52597577786378</v>
      </c>
      <c r="E301" s="51" cm="1">
        <f t="array" ref="E301">SUMPRODUCT('Distance Matrix_ex'!$B14:$AD14,TRANSPOSE('Entry capacity'!E$12:E$40))/(SUM('Entry capacity'!$E$12:$E$40)-IFERROR(VLOOKUP($A301,'Entry capacity'!$A$12:$E$40,6,FALSE),0))</f>
        <v>686.72519408551</v>
      </c>
    </row>
    <row r="302" spans="1:5" ht="15" customHeight="1" x14ac:dyDescent="0.25">
      <c r="A302" s="41" t="str">
        <f t="shared" ref="A302:B302" si="2">A15</f>
        <v>10</v>
      </c>
      <c r="B302" s="4" t="str">
        <f t="shared" si="2"/>
        <v>Salida Nacional / National exit</v>
      </c>
      <c r="C302" s="46" cm="1">
        <f t="array" ref="C302">SUMPRODUCT('Distance Matrix_ex'!$B15:$AD15,TRANSPOSE('Entry capacity'!C$12:C$40))/(SUM('Entry capacity'!$C$12:$C$40)-IFERROR(VLOOKUP($A302,'Entry capacity'!$A$12:$E$40,4,FALSE),0))</f>
        <v>620.4042465732756</v>
      </c>
      <c r="D302" s="46" cm="1">
        <f t="array" ref="D302">SUMPRODUCT('Distance Matrix_ex'!$B15:$AD15,TRANSPOSE('Entry capacity'!D$12:D$40))/(SUM('Entry capacity'!$D$12:$D$40)-IFERROR(VLOOKUP($A302,'Entry capacity'!$A$12:$E$40,5,FALSE),0))</f>
        <v>624.83314189608893</v>
      </c>
      <c r="E302" s="51" cm="1">
        <f t="array" ref="E302">SUMPRODUCT('Distance Matrix_ex'!$B15:$AD15,TRANSPOSE('Entry capacity'!E$12:E$40))/(SUM('Entry capacity'!$E$12:$E$40)-IFERROR(VLOOKUP($A302,'Entry capacity'!$A$12:$E$40,6,FALSE),0))</f>
        <v>625.89233238210863</v>
      </c>
    </row>
    <row r="303" spans="1:5" ht="15" customHeight="1" x14ac:dyDescent="0.25">
      <c r="A303" s="41" t="str">
        <f t="shared" ref="A303:B303" si="3">A16</f>
        <v>11</v>
      </c>
      <c r="B303" s="4" t="str">
        <f t="shared" si="3"/>
        <v>Salida Nacional / National exit</v>
      </c>
      <c r="C303" s="46" cm="1">
        <f t="array" ref="C303">SUMPRODUCT('Distance Matrix_ex'!$B16:$AD16,TRANSPOSE('Entry capacity'!C$12:C$40))/(SUM('Entry capacity'!$C$12:$C$40)-IFERROR(VLOOKUP($A303,'Entry capacity'!$A$12:$E$40,4,FALSE),0))</f>
        <v>604.31017844712812</v>
      </c>
      <c r="D303" s="46" cm="1">
        <f t="array" ref="D303">SUMPRODUCT('Distance Matrix_ex'!$B16:$AD16,TRANSPOSE('Entry capacity'!D$12:D$40))/(SUM('Entry capacity'!$D$12:$D$40)-IFERROR(VLOOKUP($A303,'Entry capacity'!$A$12:$E$40,5,FALSE),0))</f>
        <v>608.47636722001744</v>
      </c>
      <c r="E303" s="51" cm="1">
        <f t="array" ref="E303">SUMPRODUCT('Distance Matrix_ex'!$B16:$AD16,TRANSPOSE('Entry capacity'!E$12:E$40))/(SUM('Entry capacity'!$E$12:$E$40)-IFERROR(VLOOKUP($A303,'Entry capacity'!$A$12:$E$40,6,FALSE),0))</f>
        <v>609.4978200790348</v>
      </c>
    </row>
    <row r="304" spans="1:5" ht="15" customHeight="1" x14ac:dyDescent="0.25">
      <c r="A304" s="41" t="str">
        <f t="shared" ref="A304:B304" si="4">A17</f>
        <v>12</v>
      </c>
      <c r="B304" s="4" t="str">
        <f t="shared" si="4"/>
        <v>Salida Nacional / National exit</v>
      </c>
      <c r="C304" s="46" cm="1">
        <f t="array" ref="C304">SUMPRODUCT('Distance Matrix_ex'!$B17:$AD17,TRANSPOSE('Entry capacity'!C$12:C$40))/(SUM('Entry capacity'!$C$12:$C$40)-IFERROR(VLOOKUP($A304,'Entry capacity'!$A$12:$E$40,4,FALSE),0))</f>
        <v>598.65756416999693</v>
      </c>
      <c r="D304" s="46" cm="1">
        <f t="array" ref="D304">SUMPRODUCT('Distance Matrix_ex'!$B17:$AD17,TRANSPOSE('Entry capacity'!D$12:D$40))/(SUM('Entry capacity'!$D$12:$D$40)-IFERROR(VLOOKUP($A304,'Entry capacity'!$A$12:$E$40,5,FALSE),0))</f>
        <v>602.7314842397119</v>
      </c>
      <c r="E304" s="51" cm="1">
        <f t="array" ref="E304">SUMPRODUCT('Distance Matrix_ex'!$B17:$AD17,TRANSPOSE('Entry capacity'!E$12:E$40))/(SUM('Entry capacity'!$E$12:$E$40)-IFERROR(VLOOKUP($A304,'Entry capacity'!$A$12:$E$40,6,FALSE),0))</f>
        <v>603.73968275883783</v>
      </c>
    </row>
    <row r="305" spans="1:5" ht="15" customHeight="1" x14ac:dyDescent="0.25">
      <c r="A305" s="41" t="str">
        <f t="shared" ref="A305:B305" si="5">A18</f>
        <v>13</v>
      </c>
      <c r="B305" s="4" t="str">
        <f t="shared" si="5"/>
        <v>Salida Nacional / National exit</v>
      </c>
      <c r="C305" s="46" cm="1">
        <f t="array" ref="C305">SUMPRODUCT('Distance Matrix_ex'!$B18:$AD18,TRANSPOSE('Entry capacity'!C$12:C$40))/(SUM('Entry capacity'!$C$12:$C$40)-IFERROR(VLOOKUP($A305,'Entry capacity'!$A$12:$E$40,4,FALSE),0))</f>
        <v>584.285521084366</v>
      </c>
      <c r="D305" s="46" cm="1">
        <f t="array" ref="D305">SUMPRODUCT('Distance Matrix_ex'!$B18:$AD18,TRANSPOSE('Entry capacity'!D$12:D$40))/(SUM('Entry capacity'!$D$12:$D$40)-IFERROR(VLOOKUP($A305,'Entry capacity'!$A$12:$E$40,5,FALSE),0))</f>
        <v>588.12484354800665</v>
      </c>
      <c r="E305" s="51" cm="1">
        <f t="array" ref="E305">SUMPRODUCT('Distance Matrix_ex'!$B18:$AD18,TRANSPOSE('Entry capacity'!E$12:E$40))/(SUM('Entry capacity'!$E$12:$E$40)-IFERROR(VLOOKUP($A305,'Entry capacity'!$A$12:$E$40,6,FALSE),0))</f>
        <v>589.09934227184328</v>
      </c>
    </row>
    <row r="306" spans="1:5" ht="15" customHeight="1" x14ac:dyDescent="0.25">
      <c r="A306" s="41" t="str">
        <f t="shared" ref="A306:B306" si="6">A19</f>
        <v>13A</v>
      </c>
      <c r="B306" s="4" t="str">
        <f t="shared" si="6"/>
        <v>Salida Nacional / National exit</v>
      </c>
      <c r="C306" s="46" cm="1">
        <f t="array" ref="C306">SUMPRODUCT('Distance Matrix_ex'!$B19:$AD19,TRANSPOSE('Entry capacity'!C$12:C$40))/(SUM('Entry capacity'!$C$12:$C$40)-IFERROR(VLOOKUP($A306,'Entry capacity'!$A$12:$E$40,4,FALSE),0))</f>
        <v>578.60331196808772</v>
      </c>
      <c r="D306" s="46" cm="1">
        <f t="array" ref="D306">SUMPRODUCT('Distance Matrix_ex'!$B19:$AD19,TRANSPOSE('Entry capacity'!D$12:D$40))/(SUM('Entry capacity'!$D$12:$D$40)-IFERROR(VLOOKUP($A306,'Entry capacity'!$A$12:$E$40,5,FALSE),0))</f>
        <v>582.34988264633841</v>
      </c>
      <c r="E306" s="51" cm="1">
        <f t="array" ref="E306">SUMPRODUCT('Distance Matrix_ex'!$B19:$AD19,TRANSPOSE('Entry capacity'!E$12:E$40))/(SUM('Entry capacity'!$E$12:$E$40)-IFERROR(VLOOKUP($A306,'Entry capacity'!$A$12:$E$40,6,FALSE),0))</f>
        <v>583.31105763583412</v>
      </c>
    </row>
    <row r="307" spans="1:5" ht="15" customHeight="1" x14ac:dyDescent="0.25">
      <c r="A307" s="41" t="str">
        <f t="shared" ref="A307:B307" si="7">A20</f>
        <v>14</v>
      </c>
      <c r="B307" s="4" t="str">
        <f t="shared" si="7"/>
        <v>Salida Nacional / National exit</v>
      </c>
      <c r="C307" s="46" cm="1">
        <f t="array" ref="C307">SUMPRODUCT('Distance Matrix_ex'!$B20:$AD20,TRANSPOSE('Entry capacity'!C$12:C$40))/(SUM('Entry capacity'!$C$12:$C$40)-IFERROR(VLOOKUP($A307,'Entry capacity'!$A$12:$E$40,4,FALSE),0))</f>
        <v>575.13085084147326</v>
      </c>
      <c r="D307" s="46" cm="1">
        <f t="array" ref="D307">SUMPRODUCT('Distance Matrix_ex'!$B20:$AD20,TRANSPOSE('Entry capacity'!D$12:D$40))/(SUM('Entry capacity'!$D$12:$D$40)-IFERROR(VLOOKUP($A307,'Entry capacity'!$A$12:$E$40,5,FALSE),0))</f>
        <v>578.82073987309673</v>
      </c>
      <c r="E307" s="51" cm="1">
        <f t="array" ref="E307">SUMPRODUCT('Distance Matrix_ex'!$B20:$AD20,TRANSPOSE('Entry capacity'!E$12:E$40))/(SUM('Entry capacity'!$E$12:$E$40)-IFERROR(VLOOKUP($A307,'Entry capacity'!$A$12:$E$40,6,FALSE),0))</f>
        <v>579.77377258049535</v>
      </c>
    </row>
    <row r="308" spans="1:5" ht="15" customHeight="1" x14ac:dyDescent="0.25">
      <c r="A308" s="41" t="str">
        <f t="shared" ref="A308:B308" si="8">A21</f>
        <v>15</v>
      </c>
      <c r="B308" s="4" t="str">
        <f t="shared" si="8"/>
        <v>Salida Nacional / National exit</v>
      </c>
      <c r="C308" s="46" cm="1">
        <f t="array" ref="C308">SUMPRODUCT('Distance Matrix_ex'!$B21:$AD21,TRANSPOSE('Entry capacity'!C$12:C$40))/(SUM('Entry capacity'!$C$12:$C$40)-IFERROR(VLOOKUP($A308,'Entry capacity'!$A$12:$E$40,4,FALSE),0))</f>
        <v>561.0081936003902</v>
      </c>
      <c r="D308" s="46" cm="1">
        <f t="array" ref="D308">SUMPRODUCT('Distance Matrix_ex'!$B21:$AD21,TRANSPOSE('Entry capacity'!D$12:D$40))/(SUM('Entry capacity'!$D$12:$D$40)-IFERROR(VLOOKUP($A308,'Entry capacity'!$A$12:$E$40,5,FALSE),0))</f>
        <v>564.46755579874252</v>
      </c>
      <c r="E308" s="51" cm="1">
        <f t="array" ref="E308">SUMPRODUCT('Distance Matrix_ex'!$B21:$AD21,TRANSPOSE('Entry capacity'!E$12:E$40))/(SUM('Entry capacity'!$E$12:$E$40)-IFERROR(VLOOKUP($A308,'Entry capacity'!$A$12:$E$40,6,FALSE),0))</f>
        <v>565.38747347474782</v>
      </c>
    </row>
    <row r="309" spans="1:5" ht="15" customHeight="1" x14ac:dyDescent="0.25">
      <c r="A309" s="41" t="str">
        <f t="shared" ref="A309:B309" si="9">A22</f>
        <v>15.02</v>
      </c>
      <c r="B309" s="4" t="str">
        <f t="shared" si="9"/>
        <v>Salida Nacional / National exit</v>
      </c>
      <c r="C309" s="46" cm="1">
        <f t="array" ref="C309">SUMPRODUCT('Distance Matrix_ex'!$B22:$AD22,TRANSPOSE('Entry capacity'!C$12:C$40))/(SUM('Entry capacity'!$C$12:$C$40)-IFERROR(VLOOKUP($A309,'Entry capacity'!$A$12:$E$40,4,FALSE),0))</f>
        <v>558.21020297097346</v>
      </c>
      <c r="D309" s="46" cm="1">
        <f t="array" ref="D309">SUMPRODUCT('Distance Matrix_ex'!$B22:$AD22,TRANSPOSE('Entry capacity'!D$12:D$40))/(SUM('Entry capacity'!$D$12:$D$40)-IFERROR(VLOOKUP($A309,'Entry capacity'!$A$12:$E$40,5,FALSE),0))</f>
        <v>562.97083235995422</v>
      </c>
      <c r="E309" s="51" cm="1">
        <f t="array" ref="E309">SUMPRODUCT('Distance Matrix_ex'!$B22:$AD22,TRANSPOSE('Entry capacity'!E$12:E$40))/(SUM('Entry capacity'!$E$12:$E$40)-IFERROR(VLOOKUP($A309,'Entry capacity'!$A$12:$E$40,6,FALSE),0))</f>
        <v>563.80317440040176</v>
      </c>
    </row>
    <row r="310" spans="1:5" ht="15" customHeight="1" x14ac:dyDescent="0.25">
      <c r="A310" s="41" t="str">
        <f t="shared" ref="A310:B310" si="10">A23</f>
        <v>15.04</v>
      </c>
      <c r="B310" s="4" t="str">
        <f t="shared" si="10"/>
        <v>Salida Nacional / National exit</v>
      </c>
      <c r="C310" s="46" cm="1">
        <f t="array" ref="C310">SUMPRODUCT('Distance Matrix_ex'!$B23:$AD23,TRANSPOSE('Entry capacity'!C$12:C$40))/(SUM('Entry capacity'!$C$12:$C$40)-IFERROR(VLOOKUP($A310,'Entry capacity'!$A$12:$E$40,4,FALSE),0))</f>
        <v>555.37960675694512</v>
      </c>
      <c r="D310" s="46" cm="1">
        <f t="array" ref="D310">SUMPRODUCT('Distance Matrix_ex'!$B23:$AD23,TRANSPOSE('Entry capacity'!D$12:D$40))/(SUM('Entry capacity'!$D$12:$D$40)-IFERROR(VLOOKUP($A310,'Entry capacity'!$A$12:$E$40,5,FALSE),0))</f>
        <v>561.45452869398071</v>
      </c>
      <c r="E310" s="51" cm="1">
        <f t="array" ref="E310">SUMPRODUCT('Distance Matrix_ex'!$B23:$AD23,TRANSPOSE('Entry capacity'!E$12:E$40))/(SUM('Entry capacity'!$E$12:$E$40)-IFERROR(VLOOKUP($A310,'Entry capacity'!$A$12:$E$40,6,FALSE),0))</f>
        <v>562.1982210564554</v>
      </c>
    </row>
    <row r="311" spans="1:5" ht="15" customHeight="1" x14ac:dyDescent="0.25">
      <c r="A311" s="41" t="str">
        <f t="shared" ref="A311:B311" si="11">A24</f>
        <v>15.07</v>
      </c>
      <c r="B311" s="4" t="str">
        <f t="shared" si="11"/>
        <v>Salida Nacional / National exit</v>
      </c>
      <c r="C311" s="46" cm="1">
        <f t="array" ref="C311">SUMPRODUCT('Distance Matrix_ex'!$B24:$AD24,TRANSPOSE('Entry capacity'!C$12:C$40))/(SUM('Entry capacity'!$C$12:$C$40)-IFERROR(VLOOKUP($A311,'Entry capacity'!$A$12:$E$40,4,FALSE),0))</f>
        <v>553.19277427721829</v>
      </c>
      <c r="D311" s="46" cm="1">
        <f t="array" ref="D311">SUMPRODUCT('Distance Matrix_ex'!$B24:$AD24,TRANSPOSE('Entry capacity'!D$12:D$40))/(SUM('Entry capacity'!$D$12:$D$40)-IFERROR(VLOOKUP($A311,'Entry capacity'!$A$12:$E$40,5,FALSE),0))</f>
        <v>559.95484580573407</v>
      </c>
      <c r="E311" s="51" cm="1">
        <f t="array" ref="E311">SUMPRODUCT('Distance Matrix_ex'!$B24:$AD24,TRANSPOSE('Entry capacity'!E$12:E$40))/(SUM('Entry capacity'!$E$12:$E$40)-IFERROR(VLOOKUP($A311,'Entry capacity'!$A$12:$E$40,6,FALSE),0))</f>
        <v>560.67271346918631</v>
      </c>
    </row>
    <row r="312" spans="1:5" ht="15" customHeight="1" x14ac:dyDescent="0.25">
      <c r="A312" s="41" t="str">
        <f t="shared" ref="A312:B312" si="12">A25</f>
        <v>15.08</v>
      </c>
      <c r="B312" s="4" t="str">
        <f t="shared" si="12"/>
        <v>Salida Nacional / National exit</v>
      </c>
      <c r="C312" s="46" cm="1">
        <f t="array" ref="C312">SUMPRODUCT('Distance Matrix_ex'!$B25:$AD25,TRANSPOSE('Entry capacity'!C$12:C$40))/(SUM('Entry capacity'!$C$12:$C$40)-IFERROR(VLOOKUP($A312,'Entry capacity'!$A$12:$E$40,4,FALSE),0))</f>
        <v>551.99931677098675</v>
      </c>
      <c r="D312" s="46" cm="1">
        <f t="array" ref="D312">SUMPRODUCT('Distance Matrix_ex'!$B25:$AD25,TRANSPOSE('Entry capacity'!D$12:D$40))/(SUM('Entry capacity'!$D$12:$D$40)-IFERROR(VLOOKUP($A312,'Entry capacity'!$A$12:$E$40,5,FALSE),0))</f>
        <v>559.06212661511756</v>
      </c>
      <c r="E312" s="51" cm="1">
        <f t="array" ref="E312">SUMPRODUCT('Distance Matrix_ex'!$B25:$AD25,TRANSPOSE('Entry capacity'!E$12:E$40))/(SUM('Entry capacity'!$E$12:$E$40)-IFERROR(VLOOKUP($A312,'Entry capacity'!$A$12:$E$40,6,FALSE),0))</f>
        <v>559.77551329497169</v>
      </c>
    </row>
    <row r="313" spans="1:5" ht="15" customHeight="1" x14ac:dyDescent="0.25">
      <c r="A313" s="41" t="str">
        <f t="shared" ref="A313:B313" si="13">A26</f>
        <v>15.08A</v>
      </c>
      <c r="B313" s="4" t="str">
        <f t="shared" si="13"/>
        <v>Salida Nacional / National exit</v>
      </c>
      <c r="C313" s="46" cm="1">
        <f t="array" ref="C313">SUMPRODUCT('Distance Matrix_ex'!$B26:$AD26,TRANSPOSE('Entry capacity'!C$12:C$40))/(SUM('Entry capacity'!$C$12:$C$40)-IFERROR(VLOOKUP($A313,'Entry capacity'!$A$12:$E$40,4,FALSE),0))</f>
        <v>551.49635510383075</v>
      </c>
      <c r="D313" s="46" cm="1">
        <f t="array" ref="D313">SUMPRODUCT('Distance Matrix_ex'!$B26:$AD26,TRANSPOSE('Entry capacity'!D$12:D$40))/(SUM('Entry capacity'!$D$12:$D$40)-IFERROR(VLOOKUP($A313,'Entry capacity'!$A$12:$E$40,5,FALSE),0))</f>
        <v>558.68590581959711</v>
      </c>
      <c r="E313" s="51" cm="1">
        <f t="array" ref="E313">SUMPRODUCT('Distance Matrix_ex'!$B26:$AD26,TRANSPOSE('Entry capacity'!E$12:E$40))/(SUM('Entry capacity'!$E$12:$E$40)-IFERROR(VLOOKUP($A313,'Entry capacity'!$A$12:$E$40,6,FALSE),0))</f>
        <v>559.39740406775684</v>
      </c>
    </row>
    <row r="314" spans="1:5" ht="15" customHeight="1" x14ac:dyDescent="0.25">
      <c r="A314" s="41" t="str">
        <f t="shared" ref="A314:B314" si="14">A27</f>
        <v>15.09</v>
      </c>
      <c r="B314" s="4" t="str">
        <f t="shared" si="14"/>
        <v>Salida Nacional / National exit</v>
      </c>
      <c r="C314" s="46" cm="1">
        <f t="array" ref="C314">SUMPRODUCT('Distance Matrix_ex'!$B27:$AD27,TRANSPOSE('Entry capacity'!C$12:C$40))/(SUM('Entry capacity'!$C$12:$C$40)-IFERROR(VLOOKUP($A314,'Entry capacity'!$A$12:$E$40,4,FALSE),0))</f>
        <v>551.35792855188254</v>
      </c>
      <c r="D314" s="46" cm="1">
        <f t="array" ref="D314">SUMPRODUCT('Distance Matrix_ex'!$B27:$AD27,TRANSPOSE('Entry capacity'!D$12:D$40))/(SUM('Entry capacity'!$D$12:$D$40)-IFERROR(VLOOKUP($A314,'Entry capacity'!$A$12:$E$40,5,FALSE),0))</f>
        <v>558.5823612536866</v>
      </c>
      <c r="E314" s="51" cm="1">
        <f t="array" ref="E314">SUMPRODUCT('Distance Matrix_ex'!$B27:$AD27,TRANSPOSE('Entry capacity'!E$12:E$40))/(SUM('Entry capacity'!$E$12:$E$40)-IFERROR(VLOOKUP($A314,'Entry capacity'!$A$12:$E$40,6,FALSE),0))</f>
        <v>559.29333976226167</v>
      </c>
    </row>
    <row r="315" spans="1:5" ht="15" customHeight="1" x14ac:dyDescent="0.25">
      <c r="A315" s="41" t="str">
        <f t="shared" ref="A315:B315" si="15">A28</f>
        <v>15.09AD</v>
      </c>
      <c r="B315" s="4" t="str">
        <f t="shared" si="15"/>
        <v>Salida Nacional / National exit</v>
      </c>
      <c r="C315" s="46" cm="1">
        <f t="array" ref="C315">SUMPRODUCT('Distance Matrix_ex'!$B28:$AD28,TRANSPOSE('Entry capacity'!C$12:C$40))/(SUM('Entry capacity'!$C$12:$C$40)-IFERROR(VLOOKUP($A315,'Entry capacity'!$A$12:$E$40,4,FALSE),0))</f>
        <v>551.10135903014805</v>
      </c>
      <c r="D315" s="46" cm="1">
        <f t="array" ref="D315">SUMPRODUCT('Distance Matrix_ex'!$B28:$AD28,TRANSPOSE('Entry capacity'!D$12:D$40))/(SUM('Entry capacity'!$D$12:$D$40)-IFERROR(VLOOKUP($A315,'Entry capacity'!$A$12:$E$40,5,FALSE),0))</f>
        <v>558.39044446185812</v>
      </c>
      <c r="E315" s="51" cm="1">
        <f t="array" ref="E315">SUMPRODUCT('Distance Matrix_ex'!$B28:$AD28,TRANSPOSE('Entry capacity'!E$12:E$40))/(SUM('Entry capacity'!$E$12:$E$40)-IFERROR(VLOOKUP($A315,'Entry capacity'!$A$12:$E$40,6,FALSE),0))</f>
        <v>559.10045964847791</v>
      </c>
    </row>
    <row r="316" spans="1:5" ht="15" customHeight="1" x14ac:dyDescent="0.25">
      <c r="A316" s="41" t="str">
        <f t="shared" ref="A316:B316" si="16">A29</f>
        <v>15.09X</v>
      </c>
      <c r="B316" s="4" t="str">
        <f t="shared" si="16"/>
        <v>Salida Nacional / National exit</v>
      </c>
      <c r="C316" s="46" cm="1">
        <f t="array" ref="C316">SUMPRODUCT('Distance Matrix_ex'!$B29:$AD29,TRANSPOSE('Entry capacity'!C$12:C$40))/(SUM('Entry capacity'!$C$12:$C$40)-IFERROR(VLOOKUP($A316,'Entry capacity'!$A$12:$E$40,4,FALSE),0))</f>
        <v>550.26140521724676</v>
      </c>
      <c r="D316" s="46" cm="1">
        <f t="array" ref="D316">SUMPRODUCT('Distance Matrix_ex'!$B29:$AD29,TRANSPOSE('Entry capacity'!D$12:D$40))/(SUM('Entry capacity'!$D$12:$D$40)-IFERROR(VLOOKUP($A316,'Entry capacity'!$A$12:$E$40,5,FALSE),0))</f>
        <v>557.76214987734795</v>
      </c>
      <c r="E316" s="51" cm="1">
        <f t="array" ref="E316">SUMPRODUCT('Distance Matrix_ex'!$B29:$AD29,TRANSPOSE('Entry capacity'!E$12:E$40))/(SUM('Entry capacity'!$E$12:$E$40)-IFERROR(VLOOKUP($A316,'Entry capacity'!$A$12:$E$40,6,FALSE),0))</f>
        <v>558.46901135364362</v>
      </c>
    </row>
    <row r="317" spans="1:5" ht="15" customHeight="1" x14ac:dyDescent="0.25">
      <c r="A317" s="41" t="str">
        <f t="shared" ref="A317:B317" si="17">A30</f>
        <v>15.09X.3</v>
      </c>
      <c r="B317" s="4" t="str">
        <f t="shared" si="17"/>
        <v>Salida Nacional / National exit</v>
      </c>
      <c r="C317" s="46" cm="1">
        <f t="array" ref="C317">SUMPRODUCT('Distance Matrix_ex'!$B30:$AD30,TRANSPOSE('Entry capacity'!C$12:C$40))/(SUM('Entry capacity'!$C$12:$C$40)-IFERROR(VLOOKUP($A317,'Entry capacity'!$A$12:$E$40,4,FALSE),0))</f>
        <v>549.95693797342426</v>
      </c>
      <c r="D317" s="46" cm="1">
        <f t="array" ref="D317">SUMPRODUCT('Distance Matrix_ex'!$B30:$AD30,TRANSPOSE('Entry capacity'!D$12:D$40))/(SUM('Entry capacity'!$D$12:$D$40)-IFERROR(VLOOKUP($A317,'Entry capacity'!$A$12:$E$40,5,FALSE),0))</f>
        <v>557.53440506862592</v>
      </c>
      <c r="E317" s="51" cm="1">
        <f t="array" ref="E317">SUMPRODUCT('Distance Matrix_ex'!$B30:$AD30,TRANSPOSE('Entry capacity'!E$12:E$40))/(SUM('Entry capacity'!$E$12:$E$40)-IFERROR(VLOOKUP($A317,'Entry capacity'!$A$12:$E$40,6,FALSE),0))</f>
        <v>558.24012338505327</v>
      </c>
    </row>
    <row r="318" spans="1:5" ht="15" customHeight="1" x14ac:dyDescent="0.25">
      <c r="A318" s="41" t="str">
        <f t="shared" ref="A318:B318" si="18">A31</f>
        <v>15.10</v>
      </c>
      <c r="B318" s="4" t="str">
        <f t="shared" si="18"/>
        <v>Salida Nacional / National exit</v>
      </c>
      <c r="C318" s="46" cm="1">
        <f t="array" ref="C318">SUMPRODUCT('Distance Matrix_ex'!$B31:$AD31,TRANSPOSE('Entry capacity'!C$12:C$40))/(SUM('Entry capacity'!$C$12:$C$40)-IFERROR(VLOOKUP($A318,'Entry capacity'!$A$12:$E$40,4,FALSE),0))</f>
        <v>549.80747999959829</v>
      </c>
      <c r="D318" s="46" cm="1">
        <f t="array" ref="D318">SUMPRODUCT('Distance Matrix_ex'!$B31:$AD31,TRANSPOSE('Entry capacity'!D$12:D$40))/(SUM('Entry capacity'!$D$12:$D$40)-IFERROR(VLOOKUP($A318,'Entry capacity'!$A$12:$E$40,5,FALSE),0))</f>
        <v>557.42260887921123</v>
      </c>
      <c r="E318" s="51" cm="1">
        <f t="array" ref="E318">SUMPRODUCT('Distance Matrix_ex'!$B31:$AD31,TRANSPOSE('Entry capacity'!E$12:E$40))/(SUM('Entry capacity'!$E$12:$E$40)-IFERROR(VLOOKUP($A318,'Entry capacity'!$A$12:$E$40,6,FALSE),0))</f>
        <v>558.12776603721807</v>
      </c>
    </row>
    <row r="319" spans="1:5" ht="15" customHeight="1" x14ac:dyDescent="0.25">
      <c r="A319" s="41" t="str">
        <f t="shared" ref="A319:B319" si="19">A32</f>
        <v>15.11</v>
      </c>
      <c r="B319" s="4" t="str">
        <f t="shared" si="19"/>
        <v>Salida Nacional / National exit</v>
      </c>
      <c r="C319" s="46" cm="1">
        <f t="array" ref="C319">SUMPRODUCT('Distance Matrix_ex'!$B32:$AD32,TRANSPOSE('Entry capacity'!C$12:C$40))/(SUM('Entry capacity'!$C$12:$C$40)-IFERROR(VLOOKUP($A319,'Entry capacity'!$A$12:$E$40,4,FALSE),0))</f>
        <v>548.38936088895207</v>
      </c>
      <c r="D319" s="46" cm="1">
        <f t="array" ref="D319">SUMPRODUCT('Distance Matrix_ex'!$B32:$AD32,TRANSPOSE('Entry capacity'!D$12:D$40))/(SUM('Entry capacity'!$D$12:$D$40)-IFERROR(VLOOKUP($A319,'Entry capacity'!$A$12:$E$40,5,FALSE),0))</f>
        <v>556.33376220776756</v>
      </c>
      <c r="E319" s="51" cm="1">
        <f t="array" ref="E319">SUMPRODUCT('Distance Matrix_ex'!$B32:$AD32,TRANSPOSE('Entry capacity'!E$12:E$40))/(SUM('Entry capacity'!$E$12:$E$40)-IFERROR(VLOOKUP($A319,'Entry capacity'!$A$12:$E$40,6,FALSE),0))</f>
        <v>557.03175050748644</v>
      </c>
    </row>
    <row r="320" spans="1:5" ht="15" customHeight="1" x14ac:dyDescent="0.25">
      <c r="A320" s="41" t="str">
        <f t="shared" ref="A320:B320" si="20">A33</f>
        <v>15.12</v>
      </c>
      <c r="B320" s="4" t="str">
        <f t="shared" si="20"/>
        <v>Salida Nacional / National exit</v>
      </c>
      <c r="C320" s="46" cm="1">
        <f t="array" ref="C320">SUMPRODUCT('Distance Matrix_ex'!$B33:$AD33,TRANSPOSE('Entry capacity'!C$12:C$40))/(SUM('Entry capacity'!$C$12:$C$40)-IFERROR(VLOOKUP($A320,'Entry capacity'!$A$12:$E$40,4,FALSE),0))</f>
        <v>549.28799163301335</v>
      </c>
      <c r="D320" s="46" cm="1">
        <f t="array" ref="D320">SUMPRODUCT('Distance Matrix_ex'!$B33:$AD33,TRANSPOSE('Entry capacity'!D$12:D$40))/(SUM('Entry capacity'!$D$12:$D$40)-IFERROR(VLOOKUP($A320,'Entry capacity'!$A$12:$E$40,5,FALSE),0))</f>
        <v>557.26433519561886</v>
      </c>
      <c r="E320" s="51" cm="1">
        <f t="array" ref="E320">SUMPRODUCT('Distance Matrix_ex'!$B33:$AD33,TRANSPOSE('Entry capacity'!E$12:E$40))/(SUM('Entry capacity'!$E$12:$E$40)-IFERROR(VLOOKUP($A320,'Entry capacity'!$A$12:$E$40,6,FALSE),0))</f>
        <v>557.94344818027662</v>
      </c>
    </row>
    <row r="321" spans="1:5" ht="15" customHeight="1" x14ac:dyDescent="0.25">
      <c r="A321" s="41" t="str">
        <f t="shared" ref="A321:B321" si="21">A34</f>
        <v>15.13E.C.</v>
      </c>
      <c r="B321" s="4" t="str">
        <f t="shared" si="21"/>
        <v>Salida Nacional / National exit</v>
      </c>
      <c r="C321" s="46" cm="1">
        <f t="array" ref="C321">SUMPRODUCT('Distance Matrix_ex'!$B34:$AD34,TRANSPOSE('Entry capacity'!C$12:C$40))/(SUM('Entry capacity'!$C$12:$C$40)-IFERROR(VLOOKUP($A321,'Entry capacity'!$A$12:$E$40,4,FALSE),0))</f>
        <v>551.58519729560805</v>
      </c>
      <c r="D321" s="46" cm="1">
        <f t="array" ref="D321">SUMPRODUCT('Distance Matrix_ex'!$B34:$AD34,TRANSPOSE('Entry capacity'!D$12:D$40))/(SUM('Entry capacity'!$D$12:$D$40)-IFERROR(VLOOKUP($A321,'Entry capacity'!$A$12:$E$40,5,FALSE),0))</f>
        <v>559.64319609179472</v>
      </c>
      <c r="E321" s="51" cm="1">
        <f t="array" ref="E321">SUMPRODUCT('Distance Matrix_ex'!$B34:$AD34,TRANSPOSE('Entry capacity'!E$12:E$40))/(SUM('Entry capacity'!$E$12:$E$40)-IFERROR(VLOOKUP($A321,'Entry capacity'!$A$12:$E$40,6,FALSE),0))</f>
        <v>560.2740573546771</v>
      </c>
    </row>
    <row r="322" spans="1:5" ht="15" customHeight="1" x14ac:dyDescent="0.25">
      <c r="A322" s="41" t="str">
        <f t="shared" ref="A322:B322" si="22">A35</f>
        <v>15.14</v>
      </c>
      <c r="B322" s="4" t="str">
        <f t="shared" si="22"/>
        <v>Salida Nacional / National exit</v>
      </c>
      <c r="C322" s="46" cm="1">
        <f t="array" ref="C322">SUMPRODUCT('Distance Matrix_ex'!$B35:$AD35,TRANSPOSE('Entry capacity'!C$12:C$40))/(SUM('Entry capacity'!$C$12:$C$40)-IFERROR(VLOOKUP($A322,'Entry capacity'!$A$12:$E$40,4,FALSE),0))</f>
        <v>551.58531929272249</v>
      </c>
      <c r="D322" s="46" cm="1">
        <f t="array" ref="D322">SUMPRODUCT('Distance Matrix_ex'!$B35:$AD35,TRANSPOSE('Entry capacity'!D$12:D$40))/(SUM('Entry capacity'!$D$12:$D$40)-IFERROR(VLOOKUP($A322,'Entry capacity'!$A$12:$E$40,5,FALSE),0))</f>
        <v>559.64332242535284</v>
      </c>
      <c r="E322" s="51" cm="1">
        <f t="array" ref="E322">SUMPRODUCT('Distance Matrix_ex'!$B35:$AD35,TRANSPOSE('Entry capacity'!E$12:E$40))/(SUM('Entry capacity'!$E$12:$E$40)-IFERROR(VLOOKUP($A322,'Entry capacity'!$A$12:$E$40,6,FALSE),0))</f>
        <v>560.2741811257431</v>
      </c>
    </row>
    <row r="323" spans="1:5" ht="15" customHeight="1" x14ac:dyDescent="0.25">
      <c r="A323" s="41" t="str">
        <f t="shared" ref="A323:B323" si="23">A36</f>
        <v>15.15</v>
      </c>
      <c r="B323" s="4" t="str">
        <f t="shared" si="23"/>
        <v>Salida Nacional / National exit</v>
      </c>
      <c r="C323" s="46" cm="1">
        <f t="array" ref="C323">SUMPRODUCT('Distance Matrix_ex'!$B36:$AD36,TRANSPOSE('Entry capacity'!C$12:C$40))/(SUM('Entry capacity'!$C$12:$C$40)-IFERROR(VLOOKUP($A323,'Entry capacity'!$A$12:$E$40,4,FALSE),0))</f>
        <v>552.84347553267685</v>
      </c>
      <c r="D323" s="46" cm="1">
        <f t="array" ref="D323">SUMPRODUCT('Distance Matrix_ex'!$B36:$AD36,TRANSPOSE('Entry capacity'!D$12:D$40))/(SUM('Entry capacity'!$D$12:$D$40)-IFERROR(VLOOKUP($A323,'Entry capacity'!$A$12:$E$40,5,FALSE),0))</f>
        <v>560.94620040847917</v>
      </c>
      <c r="E323" s="51" cm="1">
        <f t="array" ref="E323">SUMPRODUCT('Distance Matrix_ex'!$B36:$AD36,TRANSPOSE('Entry capacity'!E$12:E$40))/(SUM('Entry capacity'!$E$12:$E$40)-IFERROR(VLOOKUP($A323,'Entry capacity'!$A$12:$E$40,6,FALSE),0))</f>
        <v>561.55063213028882</v>
      </c>
    </row>
    <row r="324" spans="1:5" ht="15" customHeight="1" x14ac:dyDescent="0.25">
      <c r="A324" s="41" t="str">
        <f t="shared" ref="A324:B324" si="24">A37</f>
        <v>15.16</v>
      </c>
      <c r="B324" s="4" t="str">
        <f t="shared" si="24"/>
        <v>Salida Nacional / National exit</v>
      </c>
      <c r="C324" s="46" cm="1">
        <f t="array" ref="C324">SUMPRODUCT('Distance Matrix_ex'!$B37:$AD37,TRANSPOSE('Entry capacity'!C$12:C$40))/(SUM('Entry capacity'!$C$12:$C$40)-IFERROR(VLOOKUP($A324,'Entry capacity'!$A$12:$E$40,4,FALSE),0))</f>
        <v>555.2870777324523</v>
      </c>
      <c r="D324" s="46" cm="1">
        <f t="array" ref="D324">SUMPRODUCT('Distance Matrix_ex'!$B37:$AD37,TRANSPOSE('Entry capacity'!D$12:D$40))/(SUM('Entry capacity'!$D$12:$D$40)-IFERROR(VLOOKUP($A324,'Entry capacity'!$A$12:$E$40,5,FALSE),0))</f>
        <v>563.47666157419405</v>
      </c>
      <c r="E324" s="51" cm="1">
        <f t="array" ref="E324">SUMPRODUCT('Distance Matrix_ex'!$B37:$AD37,TRANSPOSE('Entry capacity'!E$12:E$40))/(SUM('Entry capacity'!$E$12:$E$40)-IFERROR(VLOOKUP($A324,'Entry capacity'!$A$12:$E$40,6,FALSE),0))</f>
        <v>564.02976658399257</v>
      </c>
    </row>
    <row r="325" spans="1:5" ht="15" customHeight="1" x14ac:dyDescent="0.25">
      <c r="A325" s="41" t="str">
        <f t="shared" ref="A325:B325" si="25">A38</f>
        <v>15.17</v>
      </c>
      <c r="B325" s="4" t="str">
        <f t="shared" si="25"/>
        <v>Salida Nacional / National exit</v>
      </c>
      <c r="C325" s="46" cm="1">
        <f t="array" ref="C325">SUMPRODUCT('Distance Matrix_ex'!$B38:$AD38,TRANSPOSE('Entry capacity'!C$12:C$40))/(SUM('Entry capacity'!$C$12:$C$40)-IFERROR(VLOOKUP($A325,'Entry capacity'!$A$12:$E$40,4,FALSE),0))</f>
        <v>556.21815970892214</v>
      </c>
      <c r="D325" s="46" cm="1">
        <f t="array" ref="D325">SUMPRODUCT('Distance Matrix_ex'!$B38:$AD38,TRANSPOSE('Entry capacity'!D$12:D$40))/(SUM('Entry capacity'!$D$12:$D$40)-IFERROR(VLOOKUP($A325,'Entry capacity'!$A$12:$E$40,5,FALSE),0))</f>
        <v>564.44083928845942</v>
      </c>
      <c r="E325" s="51" cm="1">
        <f t="array" ref="E325">SUMPRODUCT('Distance Matrix_ex'!$B38:$AD38,TRANSPOSE('Entry capacity'!E$12:E$40))/(SUM('Entry capacity'!$E$12:$E$40)-IFERROR(VLOOKUP($A325,'Entry capacity'!$A$12:$E$40,6,FALSE),0))</f>
        <v>564.97438736036145</v>
      </c>
    </row>
    <row r="326" spans="1:5" ht="15" customHeight="1" x14ac:dyDescent="0.25">
      <c r="A326" s="41" t="str">
        <f t="shared" ref="A326:B326" si="26">A39</f>
        <v>15.19</v>
      </c>
      <c r="B326" s="4" t="str">
        <f t="shared" si="26"/>
        <v>Salida Nacional / National exit</v>
      </c>
      <c r="C326" s="46" cm="1">
        <f t="array" ref="C326">SUMPRODUCT('Distance Matrix_ex'!$B39:$AD39,TRANSPOSE('Entry capacity'!C$12:C$40))/(SUM('Entry capacity'!$C$12:$C$40)-IFERROR(VLOOKUP($A326,'Entry capacity'!$A$12:$E$40,4,FALSE),0))</f>
        <v>556.98722562763942</v>
      </c>
      <c r="D326" s="46" cm="1">
        <f t="array" ref="D326">SUMPRODUCT('Distance Matrix_ex'!$B39:$AD39,TRANSPOSE('Entry capacity'!D$12:D$40))/(SUM('Entry capacity'!$D$12:$D$40)-IFERROR(VLOOKUP($A326,'Entry capacity'!$A$12:$E$40,5,FALSE),0))</f>
        <v>564.59603040122931</v>
      </c>
      <c r="E326" s="51" cm="1">
        <f t="array" ref="E326">SUMPRODUCT('Distance Matrix_ex'!$B39:$AD39,TRANSPOSE('Entry capacity'!E$12:E$40))/(SUM('Entry capacity'!$E$12:$E$40)-IFERROR(VLOOKUP($A326,'Entry capacity'!$A$12:$E$40,6,FALSE),0))</f>
        <v>564.99735124044003</v>
      </c>
    </row>
    <row r="327" spans="1:5" ht="15" customHeight="1" x14ac:dyDescent="0.25">
      <c r="A327" s="41" t="str">
        <f t="shared" ref="A327:B327" si="27">A40</f>
        <v>15.20.04</v>
      </c>
      <c r="B327" s="4" t="str">
        <f t="shared" si="27"/>
        <v>Salida Nacional / National exit</v>
      </c>
      <c r="C327" s="46" cm="1">
        <f t="array" ref="C327">SUMPRODUCT('Distance Matrix_ex'!$B40:$AD40,TRANSPOSE('Entry capacity'!C$12:C$40))/(SUM('Entry capacity'!$C$12:$C$40)-IFERROR(VLOOKUP($A327,'Entry capacity'!$A$12:$E$40,4,FALSE),0))</f>
        <v>620.71722562763944</v>
      </c>
      <c r="D327" s="46" cm="1">
        <f t="array" ref="D327">SUMPRODUCT('Distance Matrix_ex'!$B40:$AD40,TRANSPOSE('Entry capacity'!D$12:D$40))/(SUM('Entry capacity'!$D$12:$D$40)-IFERROR(VLOOKUP($A327,'Entry capacity'!$A$12:$E$40,5,FALSE),0))</f>
        <v>628.32603040122945</v>
      </c>
      <c r="E327" s="51" cm="1">
        <f t="array" ref="E327">SUMPRODUCT('Distance Matrix_ex'!$B40:$AD40,TRANSPOSE('Entry capacity'!E$12:E$40))/(SUM('Entry capacity'!$E$12:$E$40)-IFERROR(VLOOKUP($A327,'Entry capacity'!$A$12:$E$40,6,FALSE),0))</f>
        <v>628.72735124044016</v>
      </c>
    </row>
    <row r="328" spans="1:5" ht="15" customHeight="1" x14ac:dyDescent="0.25">
      <c r="A328" s="41" t="str">
        <f t="shared" ref="A328:B328" si="28">A41</f>
        <v>15.20.05</v>
      </c>
      <c r="B328" s="4" t="str">
        <f t="shared" si="28"/>
        <v>Salida Nacional / National exit</v>
      </c>
      <c r="C328" s="46" cm="1">
        <f t="array" ref="C328">SUMPRODUCT('Distance Matrix_ex'!$B41:$AD41,TRANSPOSE('Entry capacity'!C$12:C$40))/(SUM('Entry capacity'!$C$12:$C$40)-IFERROR(VLOOKUP($A328,'Entry capacity'!$A$12:$E$40,4,FALSE),0))</f>
        <v>744.50022562763945</v>
      </c>
      <c r="D328" s="46" cm="1">
        <f t="array" ref="D328">SUMPRODUCT('Distance Matrix_ex'!$B41:$AD41,TRANSPOSE('Entry capacity'!D$12:D$40))/(SUM('Entry capacity'!$D$12:$D$40)-IFERROR(VLOOKUP($A328,'Entry capacity'!$A$12:$E$40,5,FALSE),0))</f>
        <v>752.10903040122946</v>
      </c>
      <c r="E328" s="51" cm="1">
        <f t="array" ref="E328">SUMPRODUCT('Distance Matrix_ex'!$B41:$AD41,TRANSPOSE('Entry capacity'!E$12:E$40))/(SUM('Entry capacity'!$E$12:$E$40)-IFERROR(VLOOKUP($A328,'Entry capacity'!$A$12:$E$40,6,FALSE),0))</f>
        <v>752.51035124044017</v>
      </c>
    </row>
    <row r="329" spans="1:5" ht="15" customHeight="1" x14ac:dyDescent="0.25">
      <c r="A329" s="41" t="str">
        <f t="shared" ref="A329:B329" si="29">A42</f>
        <v>15.20.06</v>
      </c>
      <c r="B329" s="4" t="str">
        <f t="shared" si="29"/>
        <v>Salida Nacional / National exit</v>
      </c>
      <c r="C329" s="46" cm="1">
        <f t="array" ref="C329">SUMPRODUCT('Distance Matrix_ex'!$B42:$AD42,TRANSPOSE('Entry capacity'!C$12:C$40))/(SUM('Entry capacity'!$C$12:$C$40)-IFERROR(VLOOKUP($A329,'Entry capacity'!$A$12:$E$40,4,FALSE),0))</f>
        <v>759.30022562763941</v>
      </c>
      <c r="D329" s="46" cm="1">
        <f t="array" ref="D329">SUMPRODUCT('Distance Matrix_ex'!$B42:$AD42,TRANSPOSE('Entry capacity'!D$12:D$40))/(SUM('Entry capacity'!$D$12:$D$40)-IFERROR(VLOOKUP($A329,'Entry capacity'!$A$12:$E$40,5,FALSE),0))</f>
        <v>766.90903040122919</v>
      </c>
      <c r="E329" s="51" cm="1">
        <f t="array" ref="E329">SUMPRODUCT('Distance Matrix_ex'!$B42:$AD42,TRANSPOSE('Entry capacity'!E$12:E$40))/(SUM('Entry capacity'!$E$12:$E$40)-IFERROR(VLOOKUP($A329,'Entry capacity'!$A$12:$E$40,6,FALSE),0))</f>
        <v>767.31035124044001</v>
      </c>
    </row>
    <row r="330" spans="1:5" ht="15" customHeight="1" x14ac:dyDescent="0.25">
      <c r="A330" s="41" t="str">
        <f t="shared" ref="A330:B330" si="30">A43</f>
        <v>15.20A.1</v>
      </c>
      <c r="B330" s="4" t="str">
        <f t="shared" si="30"/>
        <v>Salida Nacional / National exit</v>
      </c>
      <c r="C330" s="46" cm="1">
        <f t="array" ref="C330">SUMPRODUCT('Distance Matrix_ex'!$B43:$AD43,TRANSPOSE('Entry capacity'!C$12:C$40))/(SUM('Entry capacity'!$C$12:$C$40)-IFERROR(VLOOKUP($A330,'Entry capacity'!$A$12:$E$40,4,FALSE),0))</f>
        <v>564.06199791994231</v>
      </c>
      <c r="D330" s="46" cm="1">
        <f t="array" ref="D330">SUMPRODUCT('Distance Matrix_ex'!$B43:$AD43,TRANSPOSE('Entry capacity'!D$12:D$40))/(SUM('Entry capacity'!$D$12:$D$40)-IFERROR(VLOOKUP($A330,'Entry capacity'!$A$12:$E$40,5,FALSE),0))</f>
        <v>571.71816623935467</v>
      </c>
      <c r="E330" s="51" cm="1">
        <f t="array" ref="E330">SUMPRODUCT('Distance Matrix_ex'!$B43:$AD43,TRANSPOSE('Entry capacity'!E$12:E$40))/(SUM('Entry capacity'!$E$12:$E$40)-IFERROR(VLOOKUP($A330,'Entry capacity'!$A$12:$E$40,6,FALSE),0))</f>
        <v>572.00955403622493</v>
      </c>
    </row>
    <row r="331" spans="1:5" ht="15" customHeight="1" x14ac:dyDescent="0.25">
      <c r="A331" s="41" t="str">
        <f t="shared" ref="A331:B331" si="31">A44</f>
        <v>15.21</v>
      </c>
      <c r="B331" s="4" t="str">
        <f t="shared" si="31"/>
        <v>Salida Nacional / National exit</v>
      </c>
      <c r="C331" s="46" cm="1">
        <f t="array" ref="C331">SUMPRODUCT('Distance Matrix_ex'!$B44:$AD44,TRANSPOSE('Entry capacity'!C$12:C$40))/(SUM('Entry capacity'!$C$12:$C$40)-IFERROR(VLOOKUP($A331,'Entry capacity'!$A$12:$E$40,4,FALSE),0))</f>
        <v>572.05894559731212</v>
      </c>
      <c r="D331" s="46" cm="1">
        <f t="array" ref="D331">SUMPRODUCT('Distance Matrix_ex'!$B44:$AD44,TRANSPOSE('Entry capacity'!D$12:D$40))/(SUM('Entry capacity'!$D$12:$D$40)-IFERROR(VLOOKUP($A331,'Entry capacity'!$A$12:$E$40,5,FALSE),0))</f>
        <v>579.76868084852799</v>
      </c>
      <c r="E331" s="51" cm="1">
        <f t="array" ref="E331">SUMPRODUCT('Distance Matrix_ex'!$B44:$AD44,TRANSPOSE('Entry capacity'!E$12:E$40))/(SUM('Entry capacity'!$E$12:$E$40)-IFERROR(VLOOKUP($A331,'Entry capacity'!$A$12:$E$40,6,FALSE),0))</f>
        <v>579.93581136406829</v>
      </c>
    </row>
    <row r="332" spans="1:5" ht="15" customHeight="1" x14ac:dyDescent="0.25">
      <c r="A332" s="41" t="str">
        <f t="shared" ref="A332:B332" si="32">A45</f>
        <v>15.22</v>
      </c>
      <c r="B332" s="4" t="str">
        <f t="shared" si="32"/>
        <v>Salida Nacional / National exit</v>
      </c>
      <c r="C332" s="46" cm="1">
        <f t="array" ref="C332">SUMPRODUCT('Distance Matrix_ex'!$B45:$AD45,TRANSPOSE('Entry capacity'!C$12:C$40))/(SUM('Entry capacity'!$C$12:$C$40)-IFERROR(VLOOKUP($A332,'Entry capacity'!$A$12:$E$40,4,FALSE),0))</f>
        <v>579.3020096098943</v>
      </c>
      <c r="D332" s="46" cm="1">
        <f t="array" ref="D332">SUMPRODUCT('Distance Matrix_ex'!$B45:$AD45,TRANSPOSE('Entry capacity'!D$12:D$40))/(SUM('Entry capacity'!$D$12:$D$40)-IFERROR(VLOOKUP($A332,'Entry capacity'!$A$12:$E$40,5,FALSE),0))</f>
        <v>587.06026196184234</v>
      </c>
      <c r="E332" s="51" cm="1">
        <f t="array" ref="E332">SUMPRODUCT('Distance Matrix_ex'!$B45:$AD45,TRANSPOSE('Entry capacity'!E$12:E$40))/(SUM('Entry capacity'!$E$12:$E$40)-IFERROR(VLOOKUP($A332,'Entry capacity'!$A$12:$E$40,6,FALSE),0))</f>
        <v>587.11484910721003</v>
      </c>
    </row>
    <row r="333" spans="1:5" ht="15" customHeight="1" x14ac:dyDescent="0.25">
      <c r="A333" s="41" t="str">
        <f t="shared" ref="A333:B333" si="33">A46</f>
        <v>15.23</v>
      </c>
      <c r="B333" s="4" t="str">
        <f t="shared" si="33"/>
        <v>Salida Nacional / National exit</v>
      </c>
      <c r="C333" s="46" cm="1">
        <f t="array" ref="C333">SUMPRODUCT('Distance Matrix_ex'!$B46:$AD46,TRANSPOSE('Entry capacity'!C$12:C$40))/(SUM('Entry capacity'!$C$12:$C$40)-IFERROR(VLOOKUP($A333,'Entry capacity'!$A$12:$E$40,4,FALSE),0))</f>
        <v>583.6404042081482</v>
      </c>
      <c r="D333" s="46" cm="1">
        <f t="array" ref="D333">SUMPRODUCT('Distance Matrix_ex'!$B46:$AD46,TRANSPOSE('Entry capacity'!D$12:D$40))/(SUM('Entry capacity'!$D$12:$D$40)-IFERROR(VLOOKUP($A333,'Entry capacity'!$A$12:$E$40,5,FALSE),0))</f>
        <v>591.42771695875797</v>
      </c>
      <c r="E333" s="51" cm="1">
        <f t="array" ref="E333">SUMPRODUCT('Distance Matrix_ex'!$B46:$AD46,TRANSPOSE('Entry capacity'!E$12:E$40))/(SUM('Entry capacity'!$E$12:$E$40)-IFERROR(VLOOKUP($A333,'Entry capacity'!$A$12:$E$40,6,FALSE),0))</f>
        <v>591.4148937445907</v>
      </c>
    </row>
    <row r="334" spans="1:5" ht="15" customHeight="1" x14ac:dyDescent="0.25">
      <c r="A334" s="41" t="str">
        <f t="shared" ref="A334:B334" si="34">A47</f>
        <v>15.24</v>
      </c>
      <c r="B334" s="4" t="str">
        <f t="shared" si="34"/>
        <v>Salida Nacional / National exit</v>
      </c>
      <c r="C334" s="46" cm="1">
        <f t="array" ref="C334">SUMPRODUCT('Distance Matrix_ex'!$B47:$AD47,TRANSPOSE('Entry capacity'!C$12:C$40))/(SUM('Entry capacity'!$C$12:$C$40)-IFERROR(VLOOKUP($A334,'Entry capacity'!$A$12:$E$40,4,FALSE),0))</f>
        <v>589.34046158119463</v>
      </c>
      <c r="D334" s="46" cm="1">
        <f t="array" ref="D334">SUMPRODUCT('Distance Matrix_ex'!$B47:$AD47,TRANSPOSE('Entry capacity'!D$12:D$40))/(SUM('Entry capacity'!$D$12:$D$40)-IFERROR(VLOOKUP($A334,'Entry capacity'!$A$12:$E$40,5,FALSE),0))</f>
        <v>597.16595572261701</v>
      </c>
      <c r="E334" s="51" cm="1">
        <f t="array" ref="E334">SUMPRODUCT('Distance Matrix_ex'!$B47:$AD47,TRANSPOSE('Entry capacity'!E$12:E$40))/(SUM('Entry capacity'!$E$12:$E$40)-IFERROR(VLOOKUP($A334,'Entry capacity'!$A$12:$E$40,6,FALSE),0))</f>
        <v>597.06456451211227</v>
      </c>
    </row>
    <row r="335" spans="1:5" ht="15" customHeight="1" x14ac:dyDescent="0.25">
      <c r="A335" s="41" t="str">
        <f t="shared" ref="A335:B335" si="35">A48</f>
        <v>15.26</v>
      </c>
      <c r="B335" s="4" t="str">
        <f t="shared" si="35"/>
        <v>Salida Nacional / National exit</v>
      </c>
      <c r="C335" s="46" cm="1">
        <f t="array" ref="C335">SUMPRODUCT('Distance Matrix_ex'!$B48:$AD48,TRANSPOSE('Entry capacity'!C$12:C$40))/(SUM('Entry capacity'!$C$12:$C$40)-IFERROR(VLOOKUP($A335,'Entry capacity'!$A$12:$E$40,4,FALSE),0))</f>
        <v>600.56319193557204</v>
      </c>
      <c r="D335" s="46" cm="1">
        <f t="array" ref="D335">SUMPRODUCT('Distance Matrix_ex'!$B48:$AD48,TRANSPOSE('Entry capacity'!D$12:D$40))/(SUM('Entry capacity'!$D$12:$D$40)-IFERROR(VLOOKUP($A335,'Entry capacity'!$A$12:$E$40,5,FALSE),0))</f>
        <v>608.46386066307366</v>
      </c>
      <c r="E335" s="51" cm="1">
        <f t="array" ref="E335">SUMPRODUCT('Distance Matrix_ex'!$B48:$AD48,TRANSPOSE('Entry capacity'!E$12:E$40))/(SUM('Entry capacity'!$E$12:$E$40)-IFERROR(VLOOKUP($A335,'Entry capacity'!$A$12:$E$40,6,FALSE),0))</f>
        <v>608.18808967428413</v>
      </c>
    </row>
    <row r="336" spans="1:5" ht="15" customHeight="1" x14ac:dyDescent="0.25">
      <c r="A336" s="41" t="str">
        <f t="shared" ref="A336:B336" si="36">A49</f>
        <v>15.26AE.C.</v>
      </c>
      <c r="B336" s="4" t="str">
        <f t="shared" si="36"/>
        <v>Salida Nacional / National exit</v>
      </c>
      <c r="C336" s="46" cm="1">
        <f t="array" ref="C336">SUMPRODUCT('Distance Matrix_ex'!$B49:$AD49,TRANSPOSE('Entry capacity'!C$12:C$40))/(SUM('Entry capacity'!$C$12:$C$40)-IFERROR(VLOOKUP($A336,'Entry capacity'!$A$12:$E$40,4,FALSE),0))</f>
        <v>601.38517853646431</v>
      </c>
      <c r="D336" s="46" cm="1">
        <f t="array" ref="D336">SUMPRODUCT('Distance Matrix_ex'!$B49:$AD49,TRANSPOSE('Entry capacity'!D$12:D$40))/(SUM('Entry capacity'!$D$12:$D$40)-IFERROR(VLOOKUP($A336,'Entry capacity'!$A$12:$E$40,5,FALSE),0))</f>
        <v>609.29135327725612</v>
      </c>
      <c r="E336" s="51" cm="1">
        <f t="array" ref="E336">SUMPRODUCT('Distance Matrix_ex'!$B49:$AD49,TRANSPOSE('Entry capacity'!E$12:E$40))/(SUM('Entry capacity'!$E$12:$E$40)-IFERROR(VLOOKUP($A336,'Entry capacity'!$A$12:$E$40,6,FALSE),0))</f>
        <v>609.0028101878554</v>
      </c>
    </row>
    <row r="337" spans="1:5" ht="15" customHeight="1" x14ac:dyDescent="0.25">
      <c r="A337" s="41" t="str">
        <f t="shared" ref="A337:B337" si="37">A50</f>
        <v>15.28-16</v>
      </c>
      <c r="B337" s="4" t="str">
        <f t="shared" si="37"/>
        <v>Salida Nacional / National exit</v>
      </c>
      <c r="C337" s="46" cm="1">
        <f t="array" ref="C337">SUMPRODUCT('Distance Matrix_ex'!$B50:$AD50,TRANSPOSE('Entry capacity'!C$12:C$40))/(SUM('Entry capacity'!$C$12:$C$40)-IFERROR(VLOOKUP($A337,'Entry capacity'!$A$12:$E$40,4,FALSE),0))</f>
        <v>609.02102227355738</v>
      </c>
      <c r="D337" s="46" cm="1">
        <f t="array" ref="D337">SUMPRODUCT('Distance Matrix_ex'!$B50:$AD50,TRANSPOSE('Entry capacity'!D$12:D$40))/(SUM('Entry capacity'!$D$12:$D$40)-IFERROR(VLOOKUP($A337,'Entry capacity'!$A$12:$E$40,5,FALSE),0))</f>
        <v>616.97834511950543</v>
      </c>
      <c r="E337" s="51" cm="1">
        <f t="array" ref="E337">SUMPRODUCT('Distance Matrix_ex'!$B50:$AD50,TRANSPOSE('Entry capacity'!E$12:E$40))/(SUM('Entry capacity'!$E$12:$E$40)-IFERROR(VLOOKUP($A337,'Entry capacity'!$A$12:$E$40,6,FALSE),0))</f>
        <v>616.57115561378293</v>
      </c>
    </row>
    <row r="338" spans="1:5" ht="15" customHeight="1" x14ac:dyDescent="0.25">
      <c r="A338" s="41" t="str">
        <f t="shared" ref="A338:B338" si="38">A51</f>
        <v>15.30</v>
      </c>
      <c r="B338" s="4" t="str">
        <f t="shared" si="38"/>
        <v>Salida Nacional / National exit</v>
      </c>
      <c r="C338" s="46" cm="1">
        <f t="array" ref="C338">SUMPRODUCT('Distance Matrix_ex'!$B51:$AD51,TRANSPOSE('Entry capacity'!C$12:C$40))/(SUM('Entry capacity'!$C$12:$C$40)-IFERROR(VLOOKUP($A338,'Entry capacity'!$A$12:$E$40,4,FALSE),0))</f>
        <v>621.91925206454005</v>
      </c>
      <c r="D338" s="46" cm="1">
        <f t="array" ref="D338">SUMPRODUCT('Distance Matrix_ex'!$B51:$AD51,TRANSPOSE('Entry capacity'!D$12:D$40))/(SUM('Entry capacity'!$D$12:$D$40)-IFERROR(VLOOKUP($A338,'Entry capacity'!$A$12:$E$40,5,FALSE),0))</f>
        <v>629.92750002146522</v>
      </c>
      <c r="E338" s="51" cm="1">
        <f t="array" ref="E338">SUMPRODUCT('Distance Matrix_ex'!$B51:$AD51,TRANSPOSE('Entry capacity'!E$12:E$40))/(SUM('Entry capacity'!$E$12:$E$40)-IFERROR(VLOOKUP($A338,'Entry capacity'!$A$12:$E$40,6,FALSE),0))</f>
        <v>629.34647318310522</v>
      </c>
    </row>
    <row r="339" spans="1:5" ht="15" customHeight="1" x14ac:dyDescent="0.25">
      <c r="A339" s="41" t="str">
        <f t="shared" ref="A339:B339" si="39">A52</f>
        <v>15.31</v>
      </c>
      <c r="B339" s="4" t="str">
        <f t="shared" si="39"/>
        <v>Salida Nacional / National exit</v>
      </c>
      <c r="C339" s="46" cm="1">
        <f t="array" ref="C339">SUMPRODUCT('Distance Matrix_ex'!$B52:$AD52,TRANSPOSE('Entry capacity'!C$12:C$40))/(SUM('Entry capacity'!$C$12:$C$40)-IFERROR(VLOOKUP($A339,'Entry capacity'!$A$12:$E$40,4,FALSE),0))</f>
        <v>621.57622644542096</v>
      </c>
      <c r="D339" s="46" cm="1">
        <f t="array" ref="D339">SUMPRODUCT('Distance Matrix_ex'!$B52:$AD52,TRANSPOSE('Entry capacity'!D$12:D$40))/(SUM('Entry capacity'!$D$12:$D$40)-IFERROR(VLOOKUP($A339,'Entry capacity'!$A$12:$E$40,5,FALSE),0))</f>
        <v>628.94608784963589</v>
      </c>
      <c r="E339" s="51" cm="1">
        <f t="array" ref="E339">SUMPRODUCT('Distance Matrix_ex'!$B52:$AD52,TRANSPOSE('Entry capacity'!E$12:E$40))/(SUM('Entry capacity'!$E$12:$E$40)-IFERROR(VLOOKUP($A339,'Entry capacity'!$A$12:$E$40,6,FALSE),0))</f>
        <v>628.25829460663795</v>
      </c>
    </row>
    <row r="340" spans="1:5" ht="15" customHeight="1" x14ac:dyDescent="0.25">
      <c r="A340" s="41" t="str">
        <f t="shared" ref="A340:B340" si="40">A53</f>
        <v>15.31.1A</v>
      </c>
      <c r="B340" s="4" t="str">
        <f t="shared" si="40"/>
        <v>Salida Nacional / National exit</v>
      </c>
      <c r="C340" s="46" cm="1">
        <f t="array" ref="C340">SUMPRODUCT('Distance Matrix_ex'!$B53:$AD53,TRANSPOSE('Entry capacity'!C$12:C$40))/(SUM('Entry capacity'!$C$12:$C$40)-IFERROR(VLOOKUP($A340,'Entry capacity'!$A$12:$E$40,4,FALSE),0))</f>
        <v>624.99647502687446</v>
      </c>
      <c r="D340" s="46" cm="1">
        <f t="array" ref="D340">SUMPRODUCT('Distance Matrix_ex'!$B53:$AD53,TRANSPOSE('Entry capacity'!D$12:D$40))/(SUM('Entry capacity'!$D$12:$D$40)-IFERROR(VLOOKUP($A340,'Entry capacity'!$A$12:$E$40,5,FALSE),0))</f>
        <v>631.74294453731352</v>
      </c>
      <c r="E340" s="51" cm="1">
        <f t="array" ref="E340">SUMPRODUCT('Distance Matrix_ex'!$B53:$AD53,TRANSPOSE('Entry capacity'!E$12:E$40))/(SUM('Entry capacity'!$E$12:$E$40)-IFERROR(VLOOKUP($A340,'Entry capacity'!$A$12:$E$40,6,FALSE),0))</f>
        <v>630.95613505359859</v>
      </c>
    </row>
    <row r="341" spans="1:5" ht="15" customHeight="1" x14ac:dyDescent="0.25">
      <c r="A341" s="41" t="str">
        <f t="shared" ref="A341:B341" si="41">A54</f>
        <v>15.31.3</v>
      </c>
      <c r="B341" s="4" t="str">
        <f t="shared" si="41"/>
        <v>Salida Nacional / National exit</v>
      </c>
      <c r="C341" s="46" cm="1">
        <f t="array" ref="C341">SUMPRODUCT('Distance Matrix_ex'!$B54:$AD54,TRANSPOSE('Entry capacity'!C$12:C$40))/(SUM('Entry capacity'!$C$12:$C$40)-IFERROR(VLOOKUP($A341,'Entry capacity'!$A$12:$E$40,4,FALSE),0))</f>
        <v>622.8774031415785</v>
      </c>
      <c r="D341" s="46" cm="1">
        <f t="array" ref="D341">SUMPRODUCT('Distance Matrix_ex'!$B54:$AD54,TRANSPOSE('Entry capacity'!D$12:D$40))/(SUM('Entry capacity'!$D$12:$D$40)-IFERROR(VLOOKUP($A341,'Entry capacity'!$A$12:$E$40,5,FALSE),0))</f>
        <v>629.31262143657</v>
      </c>
      <c r="E341" s="51" cm="1">
        <f t="array" ref="E341">SUMPRODUCT('Distance Matrix_ex'!$B54:$AD54,TRANSPOSE('Entry capacity'!E$12:E$40))/(SUM('Entry capacity'!$E$12:$E$40)-IFERROR(VLOOKUP($A341,'Entry capacity'!$A$12:$E$40,6,FALSE),0))</f>
        <v>628.48561368691412</v>
      </c>
    </row>
    <row r="342" spans="1:5" ht="15" customHeight="1" x14ac:dyDescent="0.25">
      <c r="A342" s="41" t="str">
        <f t="shared" ref="A342:B342" si="42">A55</f>
        <v>15.31A.2</v>
      </c>
      <c r="B342" s="4" t="str">
        <f t="shared" si="42"/>
        <v>Salida Nacional / National exit</v>
      </c>
      <c r="C342" s="46" cm="1">
        <f t="array" ref="C342">SUMPRODUCT('Distance Matrix_ex'!$B55:$AD55,TRANSPOSE('Entry capacity'!C$12:C$40))/(SUM('Entry capacity'!$C$12:$C$40)-IFERROR(VLOOKUP($A342,'Entry capacity'!$A$12:$E$40,4,FALSE),0))</f>
        <v>624.63247877147273</v>
      </c>
      <c r="D342" s="46" cm="1">
        <f t="array" ref="D342">SUMPRODUCT('Distance Matrix_ex'!$B55:$AD55,TRANSPOSE('Entry capacity'!D$12:D$40))/(SUM('Entry capacity'!$D$12:$D$40)-IFERROR(VLOOKUP($A342,'Entry capacity'!$A$12:$E$40,5,FALSE),0))</f>
        <v>631.10099724554141</v>
      </c>
      <c r="E342" s="51" cm="1">
        <f t="array" ref="E342">SUMPRODUCT('Distance Matrix_ex'!$B55:$AD55,TRANSPOSE('Entry capacity'!E$12:E$40))/(SUM('Entry capacity'!$E$12:$E$40)-IFERROR(VLOOKUP($A342,'Entry capacity'!$A$12:$E$40,6,FALSE),0))</f>
        <v>630.27877304520121</v>
      </c>
    </row>
    <row r="343" spans="1:5" ht="15" customHeight="1" x14ac:dyDescent="0.25">
      <c r="A343" s="41" t="str">
        <f t="shared" ref="A343:B343" si="43">A56</f>
        <v>15.31A.4</v>
      </c>
      <c r="B343" s="4" t="str">
        <f t="shared" si="43"/>
        <v>Salida Nacional / National exit</v>
      </c>
      <c r="C343" s="46" cm="1">
        <f t="array" ref="C343">SUMPRODUCT('Distance Matrix_ex'!$B56:$AD56,TRANSPOSE('Entry capacity'!C$12:C$40))/(SUM('Entry capacity'!$C$12:$C$40)-IFERROR(VLOOKUP($A343,'Entry capacity'!$A$12:$E$40,4,FALSE),0))</f>
        <v>621.28860848713498</v>
      </c>
      <c r="D343" s="46" cm="1">
        <f t="array" ref="D343">SUMPRODUCT('Distance Matrix_ex'!$B56:$AD56,TRANSPOSE('Entry capacity'!D$12:D$40))/(SUM('Entry capacity'!$D$12:$D$40)-IFERROR(VLOOKUP($A343,'Entry capacity'!$A$12:$E$40,5,FALSE),0))</f>
        <v>627.40609927724495</v>
      </c>
      <c r="E343" s="51" cm="1">
        <f t="array" ref="E343">SUMPRODUCT('Distance Matrix_ex'!$B56:$AD56,TRANSPOSE('Entry capacity'!E$12:E$40))/(SUM('Entry capacity'!$E$12:$E$40)-IFERROR(VLOOKUP($A343,'Entry capacity'!$A$12:$E$40,6,FALSE),0))</f>
        <v>626.54702444580141</v>
      </c>
    </row>
    <row r="344" spans="1:5" ht="15" customHeight="1" x14ac:dyDescent="0.25">
      <c r="A344" s="41" t="str">
        <f t="shared" ref="A344:B344" si="44">A57</f>
        <v>15.34</v>
      </c>
      <c r="B344" s="4" t="str">
        <f t="shared" si="44"/>
        <v>Salida Nacional / National exit</v>
      </c>
      <c r="C344" s="46" cm="1">
        <f t="array" ref="C344">SUMPRODUCT('Distance Matrix_ex'!$B57:$AD57,TRANSPOSE('Entry capacity'!C$12:C$40))/(SUM('Entry capacity'!$C$12:$C$40)-IFERROR(VLOOKUP($A344,'Entry capacity'!$A$12:$E$40,4,FALSE),0))</f>
        <v>625.69683879386866</v>
      </c>
      <c r="D344" s="46" cm="1">
        <f t="array" ref="D344">SUMPRODUCT('Distance Matrix_ex'!$B57:$AD57,TRANSPOSE('Entry capacity'!D$12:D$40))/(SUM('Entry capacity'!$D$12:$D$40)-IFERROR(VLOOKUP($A344,'Entry capacity'!$A$12:$E$40,5,FALSE),0))</f>
        <v>633.14488322722138</v>
      </c>
      <c r="E344" s="51" cm="1">
        <f t="array" ref="E344">SUMPRODUCT('Distance Matrix_ex'!$B57:$AD57,TRANSPOSE('Entry capacity'!E$12:E$40))/(SUM('Entry capacity'!$E$12:$E$40)-IFERROR(VLOOKUP($A344,'Entry capacity'!$A$12:$E$40,6,FALSE),0))</f>
        <v>632.46832092609509</v>
      </c>
    </row>
    <row r="345" spans="1:5" ht="15" customHeight="1" x14ac:dyDescent="0.25">
      <c r="A345" s="41" t="str">
        <f t="shared" ref="A345:B345" si="45">A58</f>
        <v>15E.C.</v>
      </c>
      <c r="B345" s="4" t="str">
        <f t="shared" si="45"/>
        <v>Salida Nacional / National exit</v>
      </c>
      <c r="C345" s="46" cm="1">
        <f t="array" ref="C345">SUMPRODUCT('Distance Matrix_ex'!$B58:$AD58,TRANSPOSE('Entry capacity'!C$12:C$40))/(SUM('Entry capacity'!$C$12:$C$40)-IFERROR(VLOOKUP($A345,'Entry capacity'!$A$12:$E$40,4,FALSE),0))</f>
        <v>561.00847130915645</v>
      </c>
      <c r="D345" s="46" cm="1">
        <f t="array" ref="D345">SUMPRODUCT('Distance Matrix_ex'!$B58:$AD58,TRANSPOSE('Entry capacity'!D$12:D$40))/(SUM('Entry capacity'!$D$12:$D$40)-IFERROR(VLOOKUP($A345,'Entry capacity'!$A$12:$E$40,5,FALSE),0))</f>
        <v>564.46778922330748</v>
      </c>
      <c r="E345" s="51" cm="1">
        <f t="array" ref="E345">SUMPRODUCT('Distance Matrix_ex'!$B58:$AD58,TRANSPOSE('Entry capacity'!E$12:E$40))/(SUM('Entry capacity'!$E$12:$E$40)-IFERROR(VLOOKUP($A345,'Entry capacity'!$A$12:$E$40,6,FALSE),0))</f>
        <v>565.38770713569852</v>
      </c>
    </row>
    <row r="346" spans="1:5" ht="15" customHeight="1" x14ac:dyDescent="0.25">
      <c r="A346" s="41" t="str">
        <f t="shared" ref="A346:B346" si="46">A59</f>
        <v>16A</v>
      </c>
      <c r="B346" s="4" t="str">
        <f t="shared" si="46"/>
        <v>Salida Nacional / National exit</v>
      </c>
      <c r="C346" s="46" cm="1">
        <f t="array" ref="C346">SUMPRODUCT('Distance Matrix_ex'!$B59:$AD59,TRANSPOSE('Entry capacity'!C$12:C$40))/(SUM('Entry capacity'!$C$12:$C$40)-IFERROR(VLOOKUP($A346,'Entry capacity'!$A$12:$E$40,4,FALSE),0))</f>
        <v>561.48252017353468</v>
      </c>
      <c r="D346" s="46" cm="1">
        <f t="array" ref="D346">SUMPRODUCT('Distance Matrix_ex'!$B59:$AD59,TRANSPOSE('Entry capacity'!D$12:D$40))/(SUM('Entry capacity'!$D$12:$D$40)-IFERROR(VLOOKUP($A346,'Entry capacity'!$A$12:$E$40,5,FALSE),0))</f>
        <v>564.86624495594822</v>
      </c>
      <c r="E346" s="51" cm="1">
        <f t="array" ref="E346">SUMPRODUCT('Distance Matrix_ex'!$B59:$AD59,TRANSPOSE('Entry capacity'!E$12:E$40))/(SUM('Entry capacity'!$E$12:$E$40)-IFERROR(VLOOKUP($A346,'Entry capacity'!$A$12:$E$40,6,FALSE),0))</f>
        <v>565.78656637878623</v>
      </c>
    </row>
    <row r="347" spans="1:5" ht="15" customHeight="1" x14ac:dyDescent="0.25">
      <c r="A347" s="41" t="str">
        <f t="shared" ref="A347:B347" si="47">A60</f>
        <v>19</v>
      </c>
      <c r="B347" s="4" t="str">
        <f t="shared" si="47"/>
        <v>Salida Nacional / National exit</v>
      </c>
      <c r="C347" s="46" cm="1">
        <f t="array" ref="C347">SUMPRODUCT('Distance Matrix_ex'!$B60:$AD60,TRANSPOSE('Entry capacity'!C$12:C$40))/(SUM('Entry capacity'!$C$12:$C$40)-IFERROR(VLOOKUP($A347,'Entry capacity'!$A$12:$E$40,4,FALSE),0))</f>
        <v>581.77303348748876</v>
      </c>
      <c r="D347" s="46" cm="1">
        <f t="array" ref="D347">SUMPRODUCT('Distance Matrix_ex'!$B60:$AD60,TRANSPOSE('Entry capacity'!D$12:D$40))/(SUM('Entry capacity'!$D$12:$D$40)-IFERROR(VLOOKUP($A347,'Entry capacity'!$A$12:$E$40,5,FALSE),0))</f>
        <v>581.9211773810473</v>
      </c>
      <c r="E347" s="51" cm="1">
        <f t="array" ref="E347">SUMPRODUCT('Distance Matrix_ex'!$B60:$AD60,TRANSPOSE('Entry capacity'!E$12:E$40))/(SUM('Entry capacity'!$E$12:$E$40)-IFERROR(VLOOKUP($A347,'Entry capacity'!$A$12:$E$40,6,FALSE),0))</f>
        <v>582.8587700911205</v>
      </c>
    </row>
    <row r="348" spans="1:5" ht="15" customHeight="1" x14ac:dyDescent="0.25">
      <c r="A348" s="41" t="str">
        <f t="shared" ref="A348:B348" si="48">A61</f>
        <v>20</v>
      </c>
      <c r="B348" s="4" t="str">
        <f t="shared" si="48"/>
        <v>Salida Nacional / National exit</v>
      </c>
      <c r="C348" s="46" cm="1">
        <f t="array" ref="C348">SUMPRODUCT('Distance Matrix_ex'!$B61:$AD61,TRANSPOSE('Entry capacity'!C$12:C$40))/(SUM('Entry capacity'!$C$12:$C$40)-IFERROR(VLOOKUP($A348,'Entry capacity'!$A$12:$E$40,4,FALSE),0))</f>
        <v>585.19110565487699</v>
      </c>
      <c r="D348" s="46" cm="1">
        <f t="array" ref="D348">SUMPRODUCT('Distance Matrix_ex'!$B61:$AD61,TRANSPOSE('Entry capacity'!D$12:D$40))/(SUM('Entry capacity'!$D$12:$D$40)-IFERROR(VLOOKUP($A348,'Entry capacity'!$A$12:$E$40,5,FALSE),0))</f>
        <v>584.68785388342246</v>
      </c>
      <c r="E348" s="51" cm="1">
        <f t="array" ref="E348">SUMPRODUCT('Distance Matrix_ex'!$B61:$AD61,TRANSPOSE('Entry capacity'!E$12:E$40))/(SUM('Entry capacity'!$E$12:$E$40)-IFERROR(VLOOKUP($A348,'Entry capacity'!$A$12:$E$40,6,FALSE),0))</f>
        <v>585.6391977216698</v>
      </c>
    </row>
    <row r="349" spans="1:5" ht="15" customHeight="1" x14ac:dyDescent="0.25">
      <c r="A349" s="41" t="str">
        <f t="shared" ref="A349:B349" si="49">A62</f>
        <v>20.00A</v>
      </c>
      <c r="B349" s="4" t="str">
        <f t="shared" si="49"/>
        <v>Salida Nacional / National exit</v>
      </c>
      <c r="C349" s="46" cm="1">
        <f t="array" ref="C349">SUMPRODUCT('Distance Matrix_ex'!$B62:$AD62,TRANSPOSE('Entry capacity'!C$12:C$40))/(SUM('Entry capacity'!$C$12:$C$40)-IFERROR(VLOOKUP($A349,'Entry capacity'!$A$12:$E$40,4,FALSE),0))</f>
        <v>585.30127624105467</v>
      </c>
      <c r="D349" s="46" cm="1">
        <f t="array" ref="D349">SUMPRODUCT('Distance Matrix_ex'!$B62:$AD62,TRANSPOSE('Entry capacity'!D$12:D$40))/(SUM('Entry capacity'!$D$12:$D$40)-IFERROR(VLOOKUP($A349,'Entry capacity'!$A$12:$E$40,5,FALSE),0))</f>
        <v>584.68487476483119</v>
      </c>
      <c r="E349" s="51" cm="1">
        <f t="array" ref="E349">SUMPRODUCT('Distance Matrix_ex'!$B62:$AD62,TRANSPOSE('Entry capacity'!E$12:E$40))/(SUM('Entry capacity'!$E$12:$E$40)-IFERROR(VLOOKUP($A349,'Entry capacity'!$A$12:$E$40,6,FALSE),0))</f>
        <v>585.64605714947038</v>
      </c>
    </row>
    <row r="350" spans="1:5" ht="15" customHeight="1" x14ac:dyDescent="0.25">
      <c r="A350" s="41" t="str">
        <f t="shared" ref="A350:B350" si="50">A63</f>
        <v>21</v>
      </c>
      <c r="B350" s="4" t="str">
        <f t="shared" si="50"/>
        <v>Salida Nacional / National exit</v>
      </c>
      <c r="C350" s="46" cm="1">
        <f t="array" ref="C350">SUMPRODUCT('Distance Matrix_ex'!$B63:$AD63,TRANSPOSE('Entry capacity'!C$12:C$40))/(SUM('Entry capacity'!$C$12:$C$40)-IFERROR(VLOOKUP($A350,'Entry capacity'!$A$12:$E$40,4,FALSE),0))</f>
        <v>585.73645005645722</v>
      </c>
      <c r="D350" s="46" cm="1">
        <f t="array" ref="D350">SUMPRODUCT('Distance Matrix_ex'!$B63:$AD63,TRANSPOSE('Entry capacity'!D$12:D$40))/(SUM('Entry capacity'!$D$12:$D$40)-IFERROR(VLOOKUP($A350,'Entry capacity'!$A$12:$E$40,5,FALSE),0))</f>
        <v>584.67310724639606</v>
      </c>
      <c r="E350" s="51" cm="1">
        <f t="array" ref="E350">SUMPRODUCT('Distance Matrix_ex'!$B63:$AD63,TRANSPOSE('Entry capacity'!E$12:E$40))/(SUM('Entry capacity'!$E$12:$E$40)-IFERROR(VLOOKUP($A350,'Entry capacity'!$A$12:$E$40,6,FALSE),0))</f>
        <v>585.6731518892833</v>
      </c>
    </row>
    <row r="351" spans="1:5" ht="15" customHeight="1" x14ac:dyDescent="0.25">
      <c r="A351" s="41" t="str">
        <f t="shared" ref="A351:B351" si="51">A64</f>
        <v>22</v>
      </c>
      <c r="B351" s="4" t="str">
        <f t="shared" si="51"/>
        <v>Salida Nacional / National exit</v>
      </c>
      <c r="C351" s="46" cm="1">
        <f t="array" ref="C351">SUMPRODUCT('Distance Matrix_ex'!$B64:$AD64,TRANSPOSE('Entry capacity'!C$12:C$40))/(SUM('Entry capacity'!$C$12:$C$40)-IFERROR(VLOOKUP($A351,'Entry capacity'!$A$12:$E$40,4,FALSE),0))</f>
        <v>586.16030384412966</v>
      </c>
      <c r="D351" s="46" cm="1">
        <f t="array" ref="D351">SUMPRODUCT('Distance Matrix_ex'!$B64:$AD64,TRANSPOSE('Entry capacity'!D$12:D$40))/(SUM('Entry capacity'!$D$12:$D$40)-IFERROR(VLOOKUP($A351,'Entry capacity'!$A$12:$E$40,5,FALSE),0))</f>
        <v>584.66164583239595</v>
      </c>
      <c r="E351" s="51" cm="1">
        <f t="array" ref="E351">SUMPRODUCT('Distance Matrix_ex'!$B64:$AD64,TRANSPOSE('Entry capacity'!E$12:E$40))/(SUM('Entry capacity'!$E$12:$E$40)-IFERROR(VLOOKUP($A351,'Entry capacity'!$A$12:$E$40,6,FALSE),0))</f>
        <v>585.69954182288961</v>
      </c>
    </row>
    <row r="352" spans="1:5" ht="15" customHeight="1" x14ac:dyDescent="0.25">
      <c r="A352" s="41" t="str">
        <f t="shared" ref="A352:B352" si="52">A65</f>
        <v>23</v>
      </c>
      <c r="B352" s="4" t="str">
        <f t="shared" si="52"/>
        <v>Salida Nacional / National exit</v>
      </c>
      <c r="C352" s="46" cm="1">
        <f t="array" ref="C352">SUMPRODUCT('Distance Matrix_ex'!$B65:$AD65,TRANSPOSE('Entry capacity'!C$12:C$40))/(SUM('Entry capacity'!$C$12:$C$40)-IFERROR(VLOOKUP($A352,'Entry capacity'!$A$12:$E$40,4,FALSE),0))</f>
        <v>586.50241105685859</v>
      </c>
      <c r="D352" s="46" cm="1">
        <f t="array" ref="D352">SUMPRODUCT('Distance Matrix_ex'!$B65:$AD65,TRANSPOSE('Entry capacity'!D$12:D$40))/(SUM('Entry capacity'!$D$12:$D$40)-IFERROR(VLOOKUP($A352,'Entry capacity'!$A$12:$E$40,5,FALSE),0))</f>
        <v>584.65239492439059</v>
      </c>
      <c r="E352" s="51" cm="1">
        <f t="array" ref="E352">SUMPRODUCT('Distance Matrix_ex'!$B65:$AD65,TRANSPOSE('Entry capacity'!E$12:E$40))/(SUM('Entry capacity'!$E$12:$E$40)-IFERROR(VLOOKUP($A352,'Entry capacity'!$A$12:$E$40,6,FALSE),0))</f>
        <v>585.72084206106797</v>
      </c>
    </row>
    <row r="353" spans="1:5" ht="15" customHeight="1" x14ac:dyDescent="0.25">
      <c r="A353" s="41" t="str">
        <f t="shared" ref="A353:B353" si="53">A66</f>
        <v>23A</v>
      </c>
      <c r="B353" s="4" t="str">
        <f t="shared" si="53"/>
        <v>Salida Nacional / National exit</v>
      </c>
      <c r="C353" s="46" cm="1">
        <f t="array" ref="C353">SUMPRODUCT('Distance Matrix_ex'!$B66:$AD66,TRANSPOSE('Entry capacity'!C$12:C$40))/(SUM('Entry capacity'!$C$12:$C$40)-IFERROR(VLOOKUP($A353,'Entry capacity'!$A$12:$E$40,4,FALSE),0))</f>
        <v>586.92598941806557</v>
      </c>
      <c r="D353" s="46" cm="1">
        <f t="array" ref="D353">SUMPRODUCT('Distance Matrix_ex'!$B66:$AD66,TRANSPOSE('Entry capacity'!D$12:D$40))/(SUM('Entry capacity'!$D$12:$D$40)-IFERROR(VLOOKUP($A353,'Entry capacity'!$A$12:$E$40,5,FALSE),0))</f>
        <v>584.64094095818655</v>
      </c>
      <c r="E353" s="51" cm="1">
        <f t="array" ref="E353">SUMPRODUCT('Distance Matrix_ex'!$B66:$AD66,TRANSPOSE('Entry capacity'!E$12:E$40))/(SUM('Entry capacity'!$E$12:$E$40)-IFERROR(VLOOKUP($A353,'Entry capacity'!$A$12:$E$40,6,FALSE),0))</f>
        <v>585.74721484610484</v>
      </c>
    </row>
    <row r="354" spans="1:5" ht="15" customHeight="1" x14ac:dyDescent="0.25">
      <c r="A354" s="41" t="str">
        <f t="shared" ref="A354:B354" si="54">A67</f>
        <v>24</v>
      </c>
      <c r="B354" s="4" t="str">
        <f t="shared" si="54"/>
        <v>Salida Nacional / National exit</v>
      </c>
      <c r="C354" s="46" cm="1">
        <f t="array" ref="C354">SUMPRODUCT('Distance Matrix_ex'!$B67:$AD67,TRANSPOSE('Entry capacity'!C$12:C$40))/(SUM('Entry capacity'!$C$12:$C$40)-IFERROR(VLOOKUP($A354,'Entry capacity'!$A$12:$E$40,4,FALSE),0))</f>
        <v>587.18403647354057</v>
      </c>
      <c r="D354" s="46" cm="1">
        <f t="array" ref="D354">SUMPRODUCT('Distance Matrix_ex'!$B67:$AD67,TRANSPOSE('Entry capacity'!D$12:D$40))/(SUM('Entry capacity'!$D$12:$D$40)-IFERROR(VLOOKUP($A354,'Entry capacity'!$A$12:$E$40,5,FALSE),0))</f>
        <v>584.63396311766633</v>
      </c>
      <c r="E354" s="51" cm="1">
        <f t="array" ref="E354">SUMPRODUCT('Distance Matrix_ex'!$B67:$AD67,TRANSPOSE('Entry capacity'!E$12:E$40))/(SUM('Entry capacity'!$E$12:$E$40)-IFERROR(VLOOKUP($A354,'Entry capacity'!$A$12:$E$40,6,FALSE),0))</f>
        <v>585.76328134087112</v>
      </c>
    </row>
    <row r="355" spans="1:5" ht="15" customHeight="1" x14ac:dyDescent="0.25">
      <c r="A355" s="41" t="str">
        <f t="shared" ref="A355:B355" si="55">A68</f>
        <v>24A</v>
      </c>
      <c r="B355" s="4" t="str">
        <f t="shared" si="55"/>
        <v>Salida Nacional / National exit</v>
      </c>
      <c r="C355" s="46" cm="1">
        <f t="array" ref="C355">SUMPRODUCT('Distance Matrix_ex'!$B68:$AD68,TRANSPOSE('Entry capacity'!C$12:C$40))/(SUM('Entry capacity'!$C$12:$C$40)-IFERROR(VLOOKUP($A355,'Entry capacity'!$A$12:$E$40,4,FALSE),0))</f>
        <v>587.45885161643923</v>
      </c>
      <c r="D355" s="46" cm="1">
        <f t="array" ref="D355">SUMPRODUCT('Distance Matrix_ex'!$B68:$AD68,TRANSPOSE('Entry capacity'!D$12:D$40))/(SUM('Entry capacity'!$D$12:$D$40)-IFERROR(VLOOKUP($A355,'Entry capacity'!$A$12:$E$40,5,FALSE),0))</f>
        <v>584.72882043089078</v>
      </c>
      <c r="E355" s="51" cm="1">
        <f t="array" ref="E355">SUMPRODUCT('Distance Matrix_ex'!$B68:$AD68,TRANSPOSE('Entry capacity'!E$12:E$40))/(SUM('Entry capacity'!$E$12:$E$40)-IFERROR(VLOOKUP($A355,'Entry capacity'!$A$12:$E$40,6,FALSE),0))</f>
        <v>585.86688423677731</v>
      </c>
    </row>
    <row r="356" spans="1:5" ht="15" customHeight="1" x14ac:dyDescent="0.25">
      <c r="A356" s="41" t="str">
        <f t="shared" ref="A356:B356" si="56">A69</f>
        <v>24E.C.</v>
      </c>
      <c r="B356" s="4" t="str">
        <f t="shared" si="56"/>
        <v>Salida Nacional / National exit</v>
      </c>
      <c r="C356" s="46" cm="1">
        <f t="array" ref="C356">SUMPRODUCT('Distance Matrix_ex'!$B69:$AD69,TRANSPOSE('Entry capacity'!C$12:C$40))/(SUM('Entry capacity'!$C$12:$C$40)-IFERROR(VLOOKUP($A356,'Entry capacity'!$A$12:$E$40,4,FALSE),0))</f>
        <v>587.18407092879931</v>
      </c>
      <c r="D356" s="46" cm="1">
        <f t="array" ref="D356">SUMPRODUCT('Distance Matrix_ex'!$B69:$AD69,TRANSPOSE('Entry capacity'!D$12:D$40))/(SUM('Entry capacity'!$D$12:$D$40)-IFERROR(VLOOKUP($A356,'Entry capacity'!$A$12:$E$40,5,FALSE),0))</f>
        <v>584.63397501050918</v>
      </c>
      <c r="E356" s="51" cm="1">
        <f t="array" ref="E356">SUMPRODUCT('Distance Matrix_ex'!$B69:$AD69,TRANSPOSE('Entry capacity'!E$12:E$40))/(SUM('Entry capacity'!$E$12:$E$40)-IFERROR(VLOOKUP($A356,'Entry capacity'!$A$12:$E$40,6,FALSE),0))</f>
        <v>585.76329433020101</v>
      </c>
    </row>
    <row r="357" spans="1:5" ht="15" customHeight="1" x14ac:dyDescent="0.25">
      <c r="A357" s="41" t="str">
        <f t="shared" ref="A357:B357" si="57">A70</f>
        <v>25A</v>
      </c>
      <c r="B357" s="4" t="str">
        <f t="shared" si="57"/>
        <v>Salida Nacional / National exit</v>
      </c>
      <c r="C357" s="46" cm="1">
        <f t="array" ref="C357">SUMPRODUCT('Distance Matrix_ex'!$B70:$AD70,TRANSPOSE('Entry capacity'!C$12:C$40))/(SUM('Entry capacity'!$C$12:$C$40)-IFERROR(VLOOKUP($A357,'Entry capacity'!$A$12:$E$40,4,FALSE),0))</f>
        <v>588.00207322412996</v>
      </c>
      <c r="D357" s="46" cm="1">
        <f t="array" ref="D357">SUMPRODUCT('Distance Matrix_ex'!$B70:$AD70,TRANSPOSE('Entry capacity'!D$12:D$40))/(SUM('Entry capacity'!$D$12:$D$40)-IFERROR(VLOOKUP($A357,'Entry capacity'!$A$12:$E$40,5,FALSE),0))</f>
        <v>584.91632298860088</v>
      </c>
      <c r="E357" s="51" cm="1">
        <f t="array" ref="E357">SUMPRODUCT('Distance Matrix_ex'!$B70:$AD70,TRANSPOSE('Entry capacity'!E$12:E$40))/(SUM('Entry capacity'!$E$12:$E$40)-IFERROR(VLOOKUP($A357,'Entry capacity'!$A$12:$E$40,6,FALSE),0))</f>
        <v>586.07167401321362</v>
      </c>
    </row>
    <row r="358" spans="1:5" ht="15" customHeight="1" x14ac:dyDescent="0.25">
      <c r="A358" s="41" t="str">
        <f t="shared" ref="A358:B358" si="58">A71</f>
        <v>25X</v>
      </c>
      <c r="B358" s="4" t="str">
        <f t="shared" si="58"/>
        <v>Salida Nacional / National exit</v>
      </c>
      <c r="C358" s="46" cm="1">
        <f t="array" ref="C358">SUMPRODUCT('Distance Matrix_ex'!$B71:$AD71,TRANSPOSE('Entry capacity'!C$12:C$40))/(SUM('Entry capacity'!$C$12:$C$40)-IFERROR(VLOOKUP($A358,'Entry capacity'!$A$12:$E$40,4,FALSE),0))</f>
        <v>588.06977780735383</v>
      </c>
      <c r="D358" s="46" cm="1">
        <f t="array" ref="D358">SUMPRODUCT('Distance Matrix_ex'!$B71:$AD71,TRANSPOSE('Entry capacity'!D$12:D$40))/(SUM('Entry capacity'!$D$12:$D$40)-IFERROR(VLOOKUP($A358,'Entry capacity'!$A$12:$E$40,5,FALSE),0))</f>
        <v>584.93969242446917</v>
      </c>
      <c r="E358" s="51" cm="1">
        <f t="array" ref="E358">SUMPRODUCT('Distance Matrix_ex'!$B71:$AD71,TRANSPOSE('Entry capacity'!E$12:E$40))/(SUM('Entry capacity'!$E$12:$E$40)-IFERROR(VLOOKUP($A358,'Entry capacity'!$A$12:$E$40,6,FALSE),0))</f>
        <v>586.09719804662063</v>
      </c>
    </row>
    <row r="359" spans="1:5" ht="15" customHeight="1" x14ac:dyDescent="0.25">
      <c r="A359" s="41" t="str">
        <f t="shared" ref="A359:B359" si="59">A72</f>
        <v>26A</v>
      </c>
      <c r="B359" s="4" t="str">
        <f t="shared" si="59"/>
        <v>Salida Nacional / National exit</v>
      </c>
      <c r="C359" s="46" cm="1">
        <f t="array" ref="C359">SUMPRODUCT('Distance Matrix_ex'!$B72:$AD72,TRANSPOSE('Entry capacity'!C$12:C$40))/(SUM('Entry capacity'!$C$12:$C$40)-IFERROR(VLOOKUP($A359,'Entry capacity'!$A$12:$E$40,4,FALSE),0))</f>
        <v>588.75195747313239</v>
      </c>
      <c r="D359" s="46" cm="1">
        <f t="array" ref="D359">SUMPRODUCT('Distance Matrix_ex'!$B72:$AD72,TRANSPOSE('Entry capacity'!D$12:D$40))/(SUM('Entry capacity'!$D$12:$D$40)-IFERROR(VLOOKUP($A359,'Entry capacity'!$A$12:$E$40,5,FALSE),0))</f>
        <v>585.17515881671227</v>
      </c>
      <c r="E359" s="51" cm="1">
        <f t="array" ref="E359">SUMPRODUCT('Distance Matrix_ex'!$B72:$AD72,TRANSPOSE('Entry capacity'!E$12:E$40))/(SUM('Entry capacity'!$E$12:$E$40)-IFERROR(VLOOKUP($A359,'Entry capacity'!$A$12:$E$40,6,FALSE),0))</f>
        <v>586.35437379085954</v>
      </c>
    </row>
    <row r="360" spans="1:5" ht="15" customHeight="1" x14ac:dyDescent="0.25">
      <c r="A360" s="41" t="str">
        <f t="shared" ref="A360:B360" si="60">A73</f>
        <v>27X</v>
      </c>
      <c r="B360" s="4" t="str">
        <f t="shared" si="60"/>
        <v>Salida Nacional / National exit</v>
      </c>
      <c r="C360" s="46" cm="1">
        <f t="array" ref="C360">SUMPRODUCT('Distance Matrix_ex'!$B73:$AD73,TRANSPOSE('Entry capacity'!C$12:C$40))/(SUM('Entry capacity'!$C$12:$C$40)-IFERROR(VLOOKUP($A360,'Entry capacity'!$A$12:$E$40,4,FALSE),0))</f>
        <v>589.46356192978783</v>
      </c>
      <c r="D360" s="46" cm="1">
        <f t="array" ref="D360">SUMPRODUCT('Distance Matrix_ex'!$B73:$AD73,TRANSPOSE('Entry capacity'!D$12:D$40))/(SUM('Entry capacity'!$D$12:$D$40)-IFERROR(VLOOKUP($A360,'Entry capacity'!$A$12:$E$40,5,FALSE),0))</f>
        <v>585.42078169660488</v>
      </c>
      <c r="E360" s="51" cm="1">
        <f t="array" ref="E360">SUMPRODUCT('Distance Matrix_ex'!$B73:$AD73,TRANSPOSE('Entry capacity'!E$12:E$40))/(SUM('Entry capacity'!$E$12:$E$40)-IFERROR(VLOOKUP($A360,'Entry capacity'!$A$12:$E$40,6,FALSE),0))</f>
        <v>586.62264242289928</v>
      </c>
    </row>
    <row r="361" spans="1:5" ht="15" customHeight="1" x14ac:dyDescent="0.25">
      <c r="A361" s="41" t="str">
        <f t="shared" ref="A361:B361" si="61">A74</f>
        <v>28</v>
      </c>
      <c r="B361" s="4" t="str">
        <f t="shared" si="61"/>
        <v>Salida Nacional / National exit</v>
      </c>
      <c r="C361" s="46" cm="1">
        <f t="array" ref="C361">SUMPRODUCT('Distance Matrix_ex'!$B74:$AD74,TRANSPOSE('Entry capacity'!C$12:C$40))/(SUM('Entry capacity'!$C$12:$C$40)-IFERROR(VLOOKUP($A361,'Entry capacity'!$A$12:$E$40,4,FALSE),0))</f>
        <v>589.76280585106099</v>
      </c>
      <c r="D361" s="46" cm="1">
        <f t="array" ref="D361">SUMPRODUCT('Distance Matrix_ex'!$B74:$AD74,TRANSPOSE('Entry capacity'!D$12:D$40))/(SUM('Entry capacity'!$D$12:$D$40)-IFERROR(VLOOKUP($A361,'Entry capacity'!$A$12:$E$40,5,FALSE),0))</f>
        <v>585.52407103529015</v>
      </c>
      <c r="E361" s="51" cm="1">
        <f t="array" ref="E361">SUMPRODUCT('Distance Matrix_ex'!$B74:$AD74,TRANSPOSE('Entry capacity'!E$12:E$40))/(SUM('Entry capacity'!$E$12:$E$40)-IFERROR(VLOOKUP($A361,'Entry capacity'!$A$12:$E$40,6,FALSE),0))</f>
        <v>586.73545475376011</v>
      </c>
    </row>
    <row r="362" spans="1:5" ht="15" customHeight="1" x14ac:dyDescent="0.25">
      <c r="A362" s="41" t="str">
        <f t="shared" ref="A362:B362" si="62">A75</f>
        <v>28A</v>
      </c>
      <c r="B362" s="4" t="str">
        <f t="shared" si="62"/>
        <v>Salida Nacional / National exit</v>
      </c>
      <c r="C362" s="46" cm="1">
        <f t="array" ref="C362">SUMPRODUCT('Distance Matrix_ex'!$B75:$AD75,TRANSPOSE('Entry capacity'!C$12:C$40))/(SUM('Entry capacity'!$C$12:$C$40)-IFERROR(VLOOKUP($A362,'Entry capacity'!$A$12:$E$40,4,FALSE),0))</f>
        <v>590.13943628323534</v>
      </c>
      <c r="D362" s="46" cm="1">
        <f t="array" ref="D362">SUMPRODUCT('Distance Matrix_ex'!$B75:$AD75,TRANSPOSE('Entry capacity'!D$12:D$40))/(SUM('Entry capacity'!$D$12:$D$40)-IFERROR(VLOOKUP($A362,'Entry capacity'!$A$12:$E$40,5,FALSE),0))</f>
        <v>585.65407169863693</v>
      </c>
      <c r="E362" s="51" cm="1">
        <f t="array" ref="E362">SUMPRODUCT('Distance Matrix_ex'!$B75:$AD75,TRANSPOSE('Entry capacity'!E$12:E$40))/(SUM('Entry capacity'!$E$12:$E$40)-IFERROR(VLOOKUP($A362,'Entry capacity'!$A$12:$E$40,6,FALSE),0))</f>
        <v>586.87744111975178</v>
      </c>
    </row>
    <row r="363" spans="1:5" ht="15" customHeight="1" x14ac:dyDescent="0.25">
      <c r="A363" s="41" t="str">
        <f t="shared" ref="A363:B363" si="63">A76</f>
        <v>29</v>
      </c>
      <c r="B363" s="4" t="str">
        <f t="shared" si="63"/>
        <v>Salida Nacional / National exit</v>
      </c>
      <c r="C363" s="46" cm="1">
        <f t="array" ref="C363">SUMPRODUCT('Distance Matrix_ex'!$B76:$AD76,TRANSPOSE('Entry capacity'!C$12:C$40))/(SUM('Entry capacity'!$C$12:$C$40)-IFERROR(VLOOKUP($A363,'Entry capacity'!$A$12:$E$40,4,FALSE),0))</f>
        <v>588.670599334332</v>
      </c>
      <c r="D363" s="46" cm="1">
        <f t="array" ref="D363">SUMPRODUCT('Distance Matrix_ex'!$B76:$AD76,TRANSPOSE('Entry capacity'!D$12:D$40))/(SUM('Entry capacity'!$D$12:$D$40)-IFERROR(VLOOKUP($A363,'Entry capacity'!$A$12:$E$40,5,FALSE),0))</f>
        <v>583.95363107115622</v>
      </c>
      <c r="E363" s="51" cm="1">
        <f t="array" ref="E363">SUMPRODUCT('Distance Matrix_ex'!$B76:$AD76,TRANSPOSE('Entry capacity'!E$12:E$40))/(SUM('Entry capacity'!$E$12:$E$40)-IFERROR(VLOOKUP($A363,'Entry capacity'!$A$12:$E$40,6,FALSE),0))</f>
        <v>585.14658661465205</v>
      </c>
    </row>
    <row r="364" spans="1:5" ht="15" customHeight="1" x14ac:dyDescent="0.25">
      <c r="A364" s="41" t="str">
        <f t="shared" ref="A364:B364" si="64">A77</f>
        <v>30</v>
      </c>
      <c r="B364" s="4" t="str">
        <f t="shared" si="64"/>
        <v>Salida Nacional / National exit</v>
      </c>
      <c r="C364" s="46" cm="1">
        <f t="array" ref="C364">SUMPRODUCT('Distance Matrix_ex'!$B77:$AD77,TRANSPOSE('Entry capacity'!C$12:C$40))/(SUM('Entry capacity'!$C$12:$C$40)-IFERROR(VLOOKUP($A364,'Entry capacity'!$A$12:$E$40,4,FALSE),0))</f>
        <v>584.03745133216603</v>
      </c>
      <c r="D364" s="46" cm="1">
        <f t="array" ref="D364">SUMPRODUCT('Distance Matrix_ex'!$B77:$AD77,TRANSPOSE('Entry capacity'!D$12:D$40))/(SUM('Entry capacity'!$D$12:$D$40)-IFERROR(VLOOKUP($A364,'Entry capacity'!$A$12:$E$40,5,FALSE),0))</f>
        <v>578.84155397707298</v>
      </c>
      <c r="E364" s="51" cm="1">
        <f t="array" ref="E364">SUMPRODUCT('Distance Matrix_ex'!$B77:$AD77,TRANSPOSE('Entry capacity'!E$12:E$40))/(SUM('Entry capacity'!$E$12:$E$40)-IFERROR(VLOOKUP($A364,'Entry capacity'!$A$12:$E$40,6,FALSE),0))</f>
        <v>579.93513228374945</v>
      </c>
    </row>
    <row r="365" spans="1:5" ht="15" customHeight="1" x14ac:dyDescent="0.25">
      <c r="A365" s="41" t="str">
        <f t="shared" ref="A365:B365" si="65">A78</f>
        <v>32</v>
      </c>
      <c r="B365" s="4" t="str">
        <f t="shared" si="65"/>
        <v>Salida Nacional / National exit</v>
      </c>
      <c r="C365" s="46" cm="1">
        <f t="array" ref="C365">SUMPRODUCT('Distance Matrix_ex'!$B78:$AD78,TRANSPOSE('Entry capacity'!C$12:C$40))/(SUM('Entry capacity'!$C$12:$C$40)-IFERROR(VLOOKUP($A365,'Entry capacity'!$A$12:$E$40,4,FALSE),0))</f>
        <v>587.57501955883617</v>
      </c>
      <c r="D365" s="46" cm="1">
        <f t="array" ref="D365">SUMPRODUCT('Distance Matrix_ex'!$B78:$AD78,TRANSPOSE('Entry capacity'!D$12:D$40))/(SUM('Entry capacity'!$D$12:$D$40)-IFERROR(VLOOKUP($A365,'Entry capacity'!$A$12:$E$40,5,FALSE),0))</f>
        <v>581.50999127678517</v>
      </c>
      <c r="E365" s="51" cm="1">
        <f t="array" ref="E365">SUMPRODUCT('Distance Matrix_ex'!$B78:$AD78,TRANSPOSE('Entry capacity'!E$12:E$40))/(SUM('Entry capacity'!$E$12:$E$40)-IFERROR(VLOOKUP($A365,'Entry capacity'!$A$12:$E$40,6,FALSE),0))</f>
        <v>582.53882333638717</v>
      </c>
    </row>
    <row r="366" spans="1:5" ht="15" customHeight="1" x14ac:dyDescent="0.25">
      <c r="A366" s="41" t="str">
        <f t="shared" ref="A366:B366" si="66">A79</f>
        <v>33</v>
      </c>
      <c r="B366" s="4" t="str">
        <f t="shared" si="66"/>
        <v>Salida Nacional / National exit</v>
      </c>
      <c r="C366" s="46" cm="1">
        <f t="array" ref="C366">SUMPRODUCT('Distance Matrix_ex'!$B79:$AD79,TRANSPOSE('Entry capacity'!C$12:C$40))/(SUM('Entry capacity'!$C$12:$C$40)-IFERROR(VLOOKUP($A366,'Entry capacity'!$A$12:$E$40,4,FALSE),0))</f>
        <v>591.540252197315</v>
      </c>
      <c r="D366" s="46" cm="1">
        <f t="array" ref="D366">SUMPRODUCT('Distance Matrix_ex'!$B79:$AD79,TRANSPOSE('Entry capacity'!D$12:D$40))/(SUM('Entry capacity'!$D$12:$D$40)-IFERROR(VLOOKUP($A366,'Entry capacity'!$A$12:$E$40,5,FALSE),0))</f>
        <v>585.42248858703829</v>
      </c>
      <c r="E366" s="51" cm="1">
        <f t="array" ref="E366">SUMPRODUCT('Distance Matrix_ex'!$B79:$AD79,TRANSPOSE('Entry capacity'!E$12:E$40))/(SUM('Entry capacity'!$E$12:$E$40)-IFERROR(VLOOKUP($A366,'Entry capacity'!$A$12:$E$40,6,FALSE),0))</f>
        <v>586.51225055299255</v>
      </c>
    </row>
    <row r="367" spans="1:5" ht="15" customHeight="1" x14ac:dyDescent="0.25">
      <c r="A367" s="41" t="str">
        <f t="shared" ref="A367:B367" si="67">A80</f>
        <v>33X</v>
      </c>
      <c r="B367" s="4" t="str">
        <f t="shared" si="67"/>
        <v>Salida Nacional / National exit</v>
      </c>
      <c r="C367" s="46" cm="1">
        <f t="array" ref="C367">SUMPRODUCT('Distance Matrix_ex'!$B80:$AD80,TRANSPOSE('Entry capacity'!C$12:C$40))/(SUM('Entry capacity'!$C$12:$C$40)-IFERROR(VLOOKUP($A367,'Entry capacity'!$A$12:$E$40,4,FALSE),0))</f>
        <v>593.95753912799614</v>
      </c>
      <c r="D367" s="46" cm="1">
        <f t="array" ref="D367">SUMPRODUCT('Distance Matrix_ex'!$B80:$AD80,TRANSPOSE('Entry capacity'!D$12:D$40))/(SUM('Entry capacity'!$D$12:$D$40)-IFERROR(VLOOKUP($A367,'Entry capacity'!$A$12:$E$40,5,FALSE),0))</f>
        <v>587.80762698285969</v>
      </c>
      <c r="E367" s="51" cm="1">
        <f t="array" ref="E367">SUMPRODUCT('Distance Matrix_ex'!$B80:$AD80,TRANSPOSE('Entry capacity'!E$12:E$40))/(SUM('Entry capacity'!$E$12:$E$40)-IFERROR(VLOOKUP($A367,'Entry capacity'!$A$12:$E$40,6,FALSE),0))</f>
        <v>588.93453306613105</v>
      </c>
    </row>
    <row r="368" spans="1:5" ht="15" customHeight="1" x14ac:dyDescent="0.25">
      <c r="A368" s="41" t="str">
        <f t="shared" ref="A368:B368" si="68">A81</f>
        <v>34</v>
      </c>
      <c r="B368" s="4" t="str">
        <f t="shared" si="68"/>
        <v>Salida Nacional / National exit</v>
      </c>
      <c r="C368" s="46" cm="1">
        <f t="array" ref="C368">SUMPRODUCT('Distance Matrix_ex'!$B81:$AD81,TRANSPOSE('Entry capacity'!C$12:C$40))/(SUM('Entry capacity'!$C$12:$C$40)-IFERROR(VLOOKUP($A368,'Entry capacity'!$A$12:$E$40,4,FALSE),0))</f>
        <v>595.70329915509785</v>
      </c>
      <c r="D368" s="46" cm="1">
        <f t="array" ref="D368">SUMPRODUCT('Distance Matrix_ex'!$B81:$AD81,TRANSPOSE('Entry capacity'!D$12:D$40))/(SUM('Entry capacity'!$D$12:$D$40)-IFERROR(VLOOKUP($A368,'Entry capacity'!$A$12:$E$40,5,FALSE),0))</f>
        <v>589.53073983098079</v>
      </c>
      <c r="E368" s="51" cm="1">
        <f t="array" ref="E368">SUMPRODUCT('Distance Matrix_ex'!$B81:$AD81,TRANSPOSE('Entry capacity'!E$12:E$40))/(SUM('Entry capacity'!$E$12:$E$40)-IFERROR(VLOOKUP($A368,'Entry capacity'!$A$12:$E$40,6,FALSE),0))</f>
        <v>590.68455977276858</v>
      </c>
    </row>
    <row r="369" spans="1:5" ht="15" customHeight="1" x14ac:dyDescent="0.25">
      <c r="A369" s="41" t="str">
        <f t="shared" ref="A369:B369" si="69">A82</f>
        <v>35</v>
      </c>
      <c r="B369" s="4" t="str">
        <f t="shared" si="69"/>
        <v>Salida Nacional / National exit</v>
      </c>
      <c r="C369" s="46" cm="1">
        <f t="array" ref="C369">SUMPRODUCT('Distance Matrix_ex'!$B82:$AD82,TRANSPOSE('Entry capacity'!C$12:C$40))/(SUM('Entry capacity'!$C$12:$C$40)-IFERROR(VLOOKUP($A369,'Entry capacity'!$A$12:$E$40,4,FALSE),0))</f>
        <v>593.52173810361865</v>
      </c>
      <c r="D369" s="46" cm="1">
        <f t="array" ref="D369">SUMPRODUCT('Distance Matrix_ex'!$B82:$AD82,TRANSPOSE('Entry capacity'!D$12:D$40))/(SUM('Entry capacity'!$D$12:$D$40)-IFERROR(VLOOKUP($A369,'Entry capacity'!$A$12:$E$40,5,FALSE),0))</f>
        <v>587.03914179734443</v>
      </c>
      <c r="E369" s="51" cm="1">
        <f t="array" ref="E369">SUMPRODUCT('Distance Matrix_ex'!$B82:$AD82,TRANSPOSE('Entry capacity'!E$12:E$40))/(SUM('Entry capacity'!$E$12:$E$40)-IFERROR(VLOOKUP($A369,'Entry capacity'!$A$12:$E$40,6,FALSE),0))</f>
        <v>588.10708144878993</v>
      </c>
    </row>
    <row r="370" spans="1:5" ht="15" customHeight="1" x14ac:dyDescent="0.25">
      <c r="A370" s="41" t="str">
        <f t="shared" ref="A370:B370" si="70">A83</f>
        <v>35X</v>
      </c>
      <c r="B370" s="4" t="str">
        <f t="shared" si="70"/>
        <v>Salida Nacional / National exit</v>
      </c>
      <c r="C370" s="46" cm="1">
        <f t="array" ref="C370">SUMPRODUCT('Distance Matrix_ex'!$B83:$AD83,TRANSPOSE('Entry capacity'!C$12:C$40))/(SUM('Entry capacity'!$C$12:$C$40)-IFERROR(VLOOKUP($A370,'Entry capacity'!$A$12:$E$40,4,FALSE),0))</f>
        <v>605.70549395232229</v>
      </c>
      <c r="D370" s="46" cm="1">
        <f t="array" ref="D370">SUMPRODUCT('Distance Matrix_ex'!$B83:$AD83,TRANSPOSE('Entry capacity'!D$12:D$40))/(SUM('Entry capacity'!$D$12:$D$40)-IFERROR(VLOOKUP($A370,'Entry capacity'!$A$12:$E$40,5,FALSE),0))</f>
        <v>599.19389860059539</v>
      </c>
      <c r="E370" s="51" cm="1">
        <f t="array" ref="E370">SUMPRODUCT('Distance Matrix_ex'!$B83:$AD83,TRANSPOSE('Entry capacity'!E$12:E$40))/(SUM('Entry capacity'!$E$12:$E$40)-IFERROR(VLOOKUP($A370,'Entry capacity'!$A$12:$E$40,6,FALSE),0))</f>
        <v>600.24165224062779</v>
      </c>
    </row>
    <row r="371" spans="1:5" ht="15" customHeight="1" x14ac:dyDescent="0.25">
      <c r="A371" s="41" t="str">
        <f t="shared" ref="A371:B371" si="71">A84</f>
        <v>36</v>
      </c>
      <c r="B371" s="4" t="str">
        <f t="shared" si="71"/>
        <v>Salida Nacional / National exit</v>
      </c>
      <c r="C371" s="46" cm="1">
        <f t="array" ref="C371">SUMPRODUCT('Distance Matrix_ex'!$B84:$AD84,TRANSPOSE('Entry capacity'!C$12:C$40))/(SUM('Entry capacity'!$C$12:$C$40)-IFERROR(VLOOKUP($A371,'Entry capacity'!$A$12:$E$40,4,FALSE),0))</f>
        <v>616.02114102288522</v>
      </c>
      <c r="D371" s="46" cm="1">
        <f t="array" ref="D371">SUMPRODUCT('Distance Matrix_ex'!$B84:$AD84,TRANSPOSE('Entry capacity'!D$12:D$40))/(SUM('Entry capacity'!$D$12:$D$40)-IFERROR(VLOOKUP($A371,'Entry capacity'!$A$12:$E$40,5,FALSE),0))</f>
        <v>609.65649372710789</v>
      </c>
      <c r="E371" s="51" cm="1">
        <f t="array" ref="E371">SUMPRODUCT('Distance Matrix_ex'!$B84:$AD84,TRANSPOSE('Entry capacity'!E$12:E$40))/(SUM('Entry capacity'!$E$12:$E$40)-IFERROR(VLOOKUP($A371,'Entry capacity'!$A$12:$E$40,6,FALSE),0))</f>
        <v>610.74453905268672</v>
      </c>
    </row>
    <row r="372" spans="1:5" ht="15" customHeight="1" x14ac:dyDescent="0.25">
      <c r="A372" s="41" t="str">
        <f t="shared" ref="A372:B372" si="72">A85</f>
        <v>38</v>
      </c>
      <c r="B372" s="4" t="str">
        <f t="shared" si="72"/>
        <v>Salida Nacional / National exit</v>
      </c>
      <c r="C372" s="46" cm="1">
        <f t="array" ref="C372">SUMPRODUCT('Distance Matrix_ex'!$B85:$AD85,TRANSPOSE('Entry capacity'!C$12:C$40))/(SUM('Entry capacity'!$C$12:$C$40)-IFERROR(VLOOKUP($A372,'Entry capacity'!$A$12:$E$40,4,FALSE),0))</f>
        <v>624.68483970991758</v>
      </c>
      <c r="D372" s="46" cm="1">
        <f t="array" ref="D372">SUMPRODUCT('Distance Matrix_ex'!$B85:$AD85,TRANSPOSE('Entry capacity'!D$12:D$40))/(SUM('Entry capacity'!$D$12:$D$40)-IFERROR(VLOOKUP($A372,'Entry capacity'!$A$12:$E$40,5,FALSE),0))</f>
        <v>618.48904424353793</v>
      </c>
      <c r="E372" s="51" cm="1">
        <f t="array" ref="E372">SUMPRODUCT('Distance Matrix_ex'!$B85:$AD85,TRANSPOSE('Entry capacity'!E$12:E$40))/(SUM('Entry capacity'!$E$12:$E$40)-IFERROR(VLOOKUP($A372,'Entry capacity'!$A$12:$E$40,6,FALSE),0))</f>
        <v>619.62613143720876</v>
      </c>
    </row>
    <row r="373" spans="1:5" ht="15" customHeight="1" x14ac:dyDescent="0.25">
      <c r="A373" s="41" t="str">
        <f t="shared" ref="A373:B373" si="73">A86</f>
        <v>38X.02</v>
      </c>
      <c r="B373" s="4" t="str">
        <f t="shared" si="73"/>
        <v>Salida Nacional / National exit</v>
      </c>
      <c r="C373" s="46" cm="1">
        <f t="array" ref="C373">SUMPRODUCT('Distance Matrix_ex'!$B86:$AD86,TRANSPOSE('Entry capacity'!C$12:C$40))/(SUM('Entry capacity'!$C$12:$C$40)-IFERROR(VLOOKUP($A373,'Entry capacity'!$A$12:$E$40,4,FALSE),0))</f>
        <v>631.67323052588563</v>
      </c>
      <c r="D373" s="46" cm="1">
        <f t="array" ref="D373">SUMPRODUCT('Distance Matrix_ex'!$B86:$AD86,TRANSPOSE('Entry capacity'!D$12:D$40))/(SUM('Entry capacity'!$D$12:$D$40)-IFERROR(VLOOKUP($A373,'Entry capacity'!$A$12:$E$40,5,FALSE),0))</f>
        <v>625.61363584584956</v>
      </c>
      <c r="E373" s="51" cm="1">
        <f t="array" ref="E373">SUMPRODUCT('Distance Matrix_ex'!$B86:$AD86,TRANSPOSE('Entry capacity'!E$12:E$40))/(SUM('Entry capacity'!$E$12:$E$40)-IFERROR(VLOOKUP($A373,'Entry capacity'!$A$12:$E$40,6,FALSE),0))</f>
        <v>626.79028163371311</v>
      </c>
    </row>
    <row r="374" spans="1:5" ht="15" customHeight="1" x14ac:dyDescent="0.25">
      <c r="A374" s="41" t="str">
        <f t="shared" ref="A374:B374" si="74">A87</f>
        <v>39.01</v>
      </c>
      <c r="B374" s="4" t="str">
        <f t="shared" si="74"/>
        <v>Salida Nacional / National exit</v>
      </c>
      <c r="C374" s="46" cm="1">
        <f t="array" ref="C374">SUMPRODUCT('Distance Matrix_ex'!$B87:$AD87,TRANSPOSE('Entry capacity'!C$12:C$40))/(SUM('Entry capacity'!$C$12:$C$40)-IFERROR(VLOOKUP($A374,'Entry capacity'!$A$12:$E$40,4,FALSE),0))</f>
        <v>635.99116039139005</v>
      </c>
      <c r="D374" s="46" cm="1">
        <f t="array" ref="D374">SUMPRODUCT('Distance Matrix_ex'!$B87:$AD87,TRANSPOSE('Entry capacity'!D$12:D$40))/(SUM('Entry capacity'!$D$12:$D$40)-IFERROR(VLOOKUP($A374,'Entry capacity'!$A$12:$E$40,5,FALSE),0))</f>
        <v>629.83221854504666</v>
      </c>
      <c r="E374" s="51" cm="1">
        <f t="array" ref="E374">SUMPRODUCT('Distance Matrix_ex'!$B87:$AD87,TRANSPOSE('Entry capacity'!E$12:E$40))/(SUM('Entry capacity'!$E$12:$E$40)-IFERROR(VLOOKUP($A374,'Entry capacity'!$A$12:$E$40,6,FALSE),0))</f>
        <v>631.02643971182715</v>
      </c>
    </row>
    <row r="375" spans="1:5" ht="15" customHeight="1" x14ac:dyDescent="0.25">
      <c r="A375" s="41" t="str">
        <f t="shared" ref="A375:B375" si="75">A88</f>
        <v>4</v>
      </c>
      <c r="B375" s="4" t="str">
        <f t="shared" si="75"/>
        <v>Salida Nacional / National exit</v>
      </c>
      <c r="C375" s="46" cm="1">
        <f t="array" ref="C375">SUMPRODUCT('Distance Matrix_ex'!$B88:$AD88,TRANSPOSE('Entry capacity'!C$12:C$40))/(SUM('Entry capacity'!$C$12:$C$40)-IFERROR(VLOOKUP($A375,'Entry capacity'!$A$12:$E$40,4,FALSE),0))</f>
        <v>668.31750195701534</v>
      </c>
      <c r="D375" s="46" cm="1">
        <f t="array" ref="D375">SUMPRODUCT('Distance Matrix_ex'!$B88:$AD88,TRANSPOSE('Entry capacity'!D$12:D$40))/(SUM('Entry capacity'!$D$12:$D$40)-IFERROR(VLOOKUP($A375,'Entry capacity'!$A$12:$E$40,5,FALSE),0))</f>
        <v>673.52849450464805</v>
      </c>
      <c r="E375" s="51" cm="1">
        <f t="array" ref="E375">SUMPRODUCT('Distance Matrix_ex'!$B88:$AD88,TRANSPOSE('Entry capacity'!E$12:E$40))/(SUM('Entry capacity'!$E$12:$E$40)-IFERROR(VLOOKUP($A375,'Entry capacity'!$A$12:$E$40,6,FALSE),0))</f>
        <v>674.70003275420117</v>
      </c>
    </row>
    <row r="376" spans="1:5" ht="15" customHeight="1" x14ac:dyDescent="0.25">
      <c r="A376" s="41" t="str">
        <f t="shared" ref="A376:B376" si="76">A89</f>
        <v>40</v>
      </c>
      <c r="B376" s="4" t="str">
        <f t="shared" si="76"/>
        <v>Salida Nacional / National exit</v>
      </c>
      <c r="C376" s="46" cm="1">
        <f t="array" ref="C376">SUMPRODUCT('Distance Matrix_ex'!$B89:$AD89,TRANSPOSE('Entry capacity'!C$12:C$40))/(SUM('Entry capacity'!$C$12:$C$40)-IFERROR(VLOOKUP($A376,'Entry capacity'!$A$12:$E$40,4,FALSE),0))</f>
        <v>647.01818439608166</v>
      </c>
      <c r="D376" s="46" cm="1">
        <f t="array" ref="D376">SUMPRODUCT('Distance Matrix_ex'!$B89:$AD89,TRANSPOSE('Entry capacity'!D$12:D$40))/(SUM('Entry capacity'!$D$12:$D$40)-IFERROR(VLOOKUP($A376,'Entry capacity'!$A$12:$E$40,5,FALSE),0))</f>
        <v>640.45561295869197</v>
      </c>
      <c r="E376" s="51" cm="1">
        <f t="array" ref="E376">SUMPRODUCT('Distance Matrix_ex'!$B89:$AD89,TRANSPOSE('Entry capacity'!E$12:E$40))/(SUM('Entry capacity'!$E$12:$E$40)-IFERROR(VLOOKUP($A376,'Entry capacity'!$A$12:$E$40,6,FALSE),0))</f>
        <v>641.68907809190318</v>
      </c>
    </row>
    <row r="377" spans="1:5" ht="15" customHeight="1" x14ac:dyDescent="0.25">
      <c r="A377" s="41" t="str">
        <f t="shared" ref="A377:B377" si="77">A90</f>
        <v>41.01</v>
      </c>
      <c r="B377" s="4" t="str">
        <f t="shared" si="77"/>
        <v>Salida Nacional / National exit</v>
      </c>
      <c r="C377" s="46" cm="1">
        <f t="array" ref="C377">SUMPRODUCT('Distance Matrix_ex'!$B90:$AD90,TRANSPOSE('Entry capacity'!C$12:C$40))/(SUM('Entry capacity'!$C$12:$C$40)-IFERROR(VLOOKUP($A377,'Entry capacity'!$A$12:$E$40,4,FALSE),0))</f>
        <v>659.72047804433782</v>
      </c>
      <c r="D377" s="46" cm="1">
        <f t="array" ref="D377">SUMPRODUCT('Distance Matrix_ex'!$B90:$AD90,TRANSPOSE('Entry capacity'!D$12:D$40))/(SUM('Entry capacity'!$D$12:$D$40)-IFERROR(VLOOKUP($A377,'Entry capacity'!$A$12:$E$40,5,FALSE),0))</f>
        <v>653.04585828690097</v>
      </c>
      <c r="E377" s="51" cm="1">
        <f t="array" ref="E377">SUMPRODUCT('Distance Matrix_ex'!$B90:$AD90,TRANSPOSE('Entry capacity'!E$12:E$40))/(SUM('Entry capacity'!$E$12:$E$40)-IFERROR(VLOOKUP($A377,'Entry capacity'!$A$12:$E$40,6,FALSE),0))</f>
        <v>654.27070476368215</v>
      </c>
    </row>
    <row r="378" spans="1:5" ht="15" customHeight="1" x14ac:dyDescent="0.25">
      <c r="A378" s="41" t="str">
        <f t="shared" ref="A378:B378" si="78">A91</f>
        <v>41.02</v>
      </c>
      <c r="B378" s="4" t="str">
        <f t="shared" si="78"/>
        <v>Salida Nacional / National exit</v>
      </c>
      <c r="C378" s="46" cm="1">
        <f t="array" ref="C378">SUMPRODUCT('Distance Matrix_ex'!$B91:$AD91,TRANSPOSE('Entry capacity'!C$12:C$40))/(SUM('Entry capacity'!$C$12:$C$40)-IFERROR(VLOOKUP($A378,'Entry capacity'!$A$12:$E$40,4,FALSE),0))</f>
        <v>671.75244910220215</v>
      </c>
      <c r="D378" s="46" cm="1">
        <f t="array" ref="D378">SUMPRODUCT('Distance Matrix_ex'!$B91:$AD91,TRANSPOSE('Entry capacity'!D$12:D$40))/(SUM('Entry capacity'!$D$12:$D$40)-IFERROR(VLOOKUP($A378,'Entry capacity'!$A$12:$E$40,5,FALSE),0))</f>
        <v>665.04919156837468</v>
      </c>
      <c r="E378" s="51" cm="1">
        <f t="array" ref="E378">SUMPRODUCT('Distance Matrix_ex'!$B91:$AD91,TRANSPOSE('Entry capacity'!E$12:E$40))/(SUM('Entry capacity'!$E$12:$E$40)-IFERROR(VLOOKUP($A378,'Entry capacity'!$A$12:$E$40,6,FALSE),0))</f>
        <v>666.25410351034498</v>
      </c>
    </row>
    <row r="379" spans="1:5" ht="15" customHeight="1" x14ac:dyDescent="0.25">
      <c r="A379" s="41" t="str">
        <f t="shared" ref="A379:B379" si="79">A92</f>
        <v>41.03</v>
      </c>
      <c r="B379" s="4" t="str">
        <f t="shared" si="79"/>
        <v>Salida Nacional / National exit</v>
      </c>
      <c r="C379" s="46" cm="1">
        <f t="array" ref="C379">SUMPRODUCT('Distance Matrix_ex'!$B92:$AD92,TRANSPOSE('Entry capacity'!C$12:C$40))/(SUM('Entry capacity'!$C$12:$C$40)-IFERROR(VLOOKUP($A379,'Entry capacity'!$A$12:$E$40,4,FALSE),0))</f>
        <v>676.60304404380202</v>
      </c>
      <c r="D379" s="46" cm="1">
        <f t="array" ref="D379">SUMPRODUCT('Distance Matrix_ex'!$B92:$AD92,TRANSPOSE('Entry capacity'!D$12:D$40))/(SUM('Entry capacity'!$D$12:$D$40)-IFERROR(VLOOKUP($A379,'Entry capacity'!$A$12:$E$40,5,FALSE),0))</f>
        <v>669.8882414146093</v>
      </c>
      <c r="E379" s="51" cm="1">
        <f t="array" ref="E379">SUMPRODUCT('Distance Matrix_ex'!$B92:$AD92,TRANSPOSE('Entry capacity'!E$12:E$40))/(SUM('Entry capacity'!$E$12:$E$40)-IFERROR(VLOOKUP($A379,'Entry capacity'!$A$12:$E$40,6,FALSE),0))</f>
        <v>671.08511690492492</v>
      </c>
    </row>
    <row r="380" spans="1:5" ht="15" customHeight="1" x14ac:dyDescent="0.25">
      <c r="A380" s="41" t="str">
        <f t="shared" ref="A380:B380" si="80">A93</f>
        <v>41.03X01</v>
      </c>
      <c r="B380" s="4" t="str">
        <f t="shared" si="80"/>
        <v>Salida Nacional / National exit</v>
      </c>
      <c r="C380" s="46" cm="1">
        <f t="array" ref="C380">SUMPRODUCT('Distance Matrix_ex'!$B93:$AD93,TRANSPOSE('Entry capacity'!C$12:C$40))/(SUM('Entry capacity'!$C$12:$C$40)-IFERROR(VLOOKUP($A380,'Entry capacity'!$A$12:$E$40,4,FALSE),0))</f>
        <v>679.88923132522018</v>
      </c>
      <c r="D380" s="46" cm="1">
        <f t="array" ref="D380">SUMPRODUCT('Distance Matrix_ex'!$B93:$AD93,TRANSPOSE('Entry capacity'!D$12:D$40))/(SUM('Entry capacity'!$D$12:$D$40)-IFERROR(VLOOKUP($A380,'Entry capacity'!$A$12:$E$40,5,FALSE),0))</f>
        <v>673.16660711001362</v>
      </c>
      <c r="E380" s="51" cm="1">
        <f t="array" ref="E380">SUMPRODUCT('Distance Matrix_ex'!$B93:$AD93,TRANSPOSE('Entry capacity'!E$12:E$40))/(SUM('Entry capacity'!$E$12:$E$40)-IFERROR(VLOOKUP($A380,'Entry capacity'!$A$12:$E$40,6,FALSE),0))</f>
        <v>674.35803805475643</v>
      </c>
    </row>
    <row r="381" spans="1:5" ht="15" customHeight="1" x14ac:dyDescent="0.25">
      <c r="A381" s="41" t="str">
        <f t="shared" ref="A381:B381" si="81">A94</f>
        <v>41.04</v>
      </c>
      <c r="B381" s="4" t="str">
        <f t="shared" si="81"/>
        <v>Salida Nacional / National exit</v>
      </c>
      <c r="C381" s="46" cm="1">
        <f t="array" ref="C381">SUMPRODUCT('Distance Matrix_ex'!$B94:$AD94,TRANSPOSE('Entry capacity'!C$12:C$40))/(SUM('Entry capacity'!$C$12:$C$40)-IFERROR(VLOOKUP($A381,'Entry capacity'!$A$12:$E$40,4,FALSE),0))</f>
        <v>687.72430635663204</v>
      </c>
      <c r="D381" s="46" cm="1">
        <f t="array" ref="D381">SUMPRODUCT('Distance Matrix_ex'!$B94:$AD94,TRANSPOSE('Entry capacity'!D$12:D$40))/(SUM('Entry capacity'!$D$12:$D$40)-IFERROR(VLOOKUP($A381,'Entry capacity'!$A$12:$E$40,5,FALSE),0))</f>
        <v>680.98303356542124</v>
      </c>
      <c r="E381" s="51" cm="1">
        <f t="array" ref="E381">SUMPRODUCT('Distance Matrix_ex'!$B94:$AD94,TRANSPOSE('Entry capacity'!E$12:E$40))/(SUM('Entry capacity'!$E$12:$E$40)-IFERROR(VLOOKUP($A381,'Entry capacity'!$A$12:$E$40,6,FALSE),0))</f>
        <v>682.16148338053767</v>
      </c>
    </row>
    <row r="382" spans="1:5" ht="15" customHeight="1" x14ac:dyDescent="0.25">
      <c r="A382" s="41" t="str">
        <f t="shared" ref="A382:B382" si="82">A95</f>
        <v>41.05</v>
      </c>
      <c r="B382" s="4" t="str">
        <f t="shared" si="82"/>
        <v>Salida Nacional / National exit</v>
      </c>
      <c r="C382" s="46" cm="1">
        <f t="array" ref="C382">SUMPRODUCT('Distance Matrix_ex'!$B95:$AD95,TRANSPOSE('Entry capacity'!C$12:C$40))/(SUM('Entry capacity'!$C$12:$C$40)-IFERROR(VLOOKUP($A382,'Entry capacity'!$A$12:$E$40,4,FALSE),0))</f>
        <v>694.39352520319335</v>
      </c>
      <c r="D382" s="46" cm="1">
        <f t="array" ref="D382">SUMPRODUCT('Distance Matrix_ex'!$B95:$AD95,TRANSPOSE('Entry capacity'!D$12:D$40))/(SUM('Entry capacity'!$D$12:$D$40)-IFERROR(VLOOKUP($A382,'Entry capacity'!$A$12:$E$40,5,FALSE),0))</f>
        <v>687.63637873699611</v>
      </c>
      <c r="E382" s="51" cm="1">
        <f t="array" ref="E382">SUMPRODUCT('Distance Matrix_ex'!$B95:$AD95,TRANSPOSE('Entry capacity'!E$12:E$40))/(SUM('Entry capacity'!$E$12:$E$40)-IFERROR(VLOOKUP($A382,'Entry capacity'!$A$12:$E$40,6,FALSE),0))</f>
        <v>688.80377900963754</v>
      </c>
    </row>
    <row r="383" spans="1:5" ht="15" customHeight="1" x14ac:dyDescent="0.25">
      <c r="A383" s="41" t="str">
        <f t="shared" ref="A383:B383" si="83">A96</f>
        <v>41.06</v>
      </c>
      <c r="B383" s="4" t="str">
        <f t="shared" si="83"/>
        <v>Salida Nacional / National exit</v>
      </c>
      <c r="C383" s="46" cm="1">
        <f t="array" ref="C383">SUMPRODUCT('Distance Matrix_ex'!$B96:$AD96,TRANSPOSE('Entry capacity'!C$12:C$40))/(SUM('Entry capacity'!$C$12:$C$40)-IFERROR(VLOOKUP($A383,'Entry capacity'!$A$12:$E$40,4,FALSE),0))</f>
        <v>702.40459609637549</v>
      </c>
      <c r="D383" s="46" cm="1">
        <f t="array" ref="D383">SUMPRODUCT('Distance Matrix_ex'!$B96:$AD96,TRANSPOSE('Entry capacity'!D$12:D$40))/(SUM('Entry capacity'!$D$12:$D$40)-IFERROR(VLOOKUP($A383,'Entry capacity'!$A$12:$E$40,5,FALSE),0))</f>
        <v>695.62838215937188</v>
      </c>
      <c r="E383" s="51" cm="1">
        <f t="array" ref="E383">SUMPRODUCT('Distance Matrix_ex'!$B96:$AD96,TRANSPOSE('Entry capacity'!E$12:E$40))/(SUM('Entry capacity'!$E$12:$E$40)-IFERROR(VLOOKUP($A383,'Entry capacity'!$A$12:$E$40,6,FALSE),0))</f>
        <v>696.78250971295336</v>
      </c>
    </row>
    <row r="384" spans="1:5" ht="15" customHeight="1" x14ac:dyDescent="0.25">
      <c r="A384" s="41" t="str">
        <f t="shared" ref="A384:B384" si="84">A97</f>
        <v>41.07X</v>
      </c>
      <c r="B384" s="4" t="str">
        <f t="shared" si="84"/>
        <v>Salida Nacional / National exit</v>
      </c>
      <c r="C384" s="46" cm="1">
        <f t="array" ref="C384">SUMPRODUCT('Distance Matrix_ex'!$B97:$AD97,TRANSPOSE('Entry capacity'!C$12:C$40))/(SUM('Entry capacity'!$C$12:$C$40)-IFERROR(VLOOKUP($A384,'Entry capacity'!$A$12:$E$40,4,FALSE),0))</f>
        <v>704.72699651571725</v>
      </c>
      <c r="D384" s="46" cm="1">
        <f t="array" ref="D384">SUMPRODUCT('Distance Matrix_ex'!$B97:$AD97,TRANSPOSE('Entry capacity'!D$12:D$40))/(SUM('Entry capacity'!$D$12:$D$40)-IFERROR(VLOOKUP($A384,'Entry capacity'!$A$12:$E$40,5,FALSE),0))</f>
        <v>697.94525494042546</v>
      </c>
      <c r="E384" s="51" cm="1">
        <f t="array" ref="E384">SUMPRODUCT('Distance Matrix_ex'!$B97:$AD97,TRANSPOSE('Entry capacity'!E$12:E$40))/(SUM('Entry capacity'!$E$12:$E$40)-IFERROR(VLOOKUP($A384,'Entry capacity'!$A$12:$E$40,6,FALSE),0))</f>
        <v>699.09553474771633</v>
      </c>
    </row>
    <row r="385" spans="1:5" ht="15" customHeight="1" x14ac:dyDescent="0.25">
      <c r="A385" s="41" t="str">
        <f t="shared" ref="A385:B385" si="85">A98</f>
        <v>41.08</v>
      </c>
      <c r="B385" s="4" t="str">
        <f t="shared" si="85"/>
        <v>Salida Nacional / National exit</v>
      </c>
      <c r="C385" s="46" cm="1">
        <f t="array" ref="C385">SUMPRODUCT('Distance Matrix_ex'!$B98:$AD98,TRANSPOSE('Entry capacity'!C$12:C$40))/(SUM('Entry capacity'!$C$12:$C$40)-IFERROR(VLOOKUP($A385,'Entry capacity'!$A$12:$E$40,4,FALSE),0))</f>
        <v>718.14272339681384</v>
      </c>
      <c r="D385" s="46" cm="1">
        <f t="array" ref="D385">SUMPRODUCT('Distance Matrix_ex'!$B98:$AD98,TRANSPOSE('Entry capacity'!D$12:D$40))/(SUM('Entry capacity'!$D$12:$D$40)-IFERROR(VLOOKUP($A385,'Entry capacity'!$A$12:$E$40,5,FALSE),0))</f>
        <v>711.3290505124553</v>
      </c>
      <c r="E385" s="51" cm="1">
        <f t="array" ref="E385">SUMPRODUCT('Distance Matrix_ex'!$B98:$AD98,TRANSPOSE('Entry capacity'!E$12:E$40))/(SUM('Entry capacity'!$E$12:$E$40)-IFERROR(VLOOKUP($A385,'Entry capacity'!$A$12:$E$40,6,FALSE),0))</f>
        <v>712.45710318229374</v>
      </c>
    </row>
    <row r="386" spans="1:5" ht="15" customHeight="1" x14ac:dyDescent="0.25">
      <c r="A386" s="41" t="str">
        <f t="shared" ref="A386:B386" si="86">A99</f>
        <v>41.09</v>
      </c>
      <c r="B386" s="4" t="str">
        <f t="shared" si="86"/>
        <v>Salida Nacional / National exit</v>
      </c>
      <c r="C386" s="46" cm="1">
        <f t="array" ref="C386">SUMPRODUCT('Distance Matrix_ex'!$B99:$AD99,TRANSPOSE('Entry capacity'!C$12:C$40))/(SUM('Entry capacity'!$C$12:$C$40)-IFERROR(VLOOKUP($A386,'Entry capacity'!$A$12:$E$40,4,FALSE),0))</f>
        <v>734.23191122575702</v>
      </c>
      <c r="D386" s="46" cm="1">
        <f t="array" ref="D386">SUMPRODUCT('Distance Matrix_ex'!$B99:$AD99,TRANSPOSE('Entry capacity'!D$12:D$40))/(SUM('Entry capacity'!$D$12:$D$40)-IFERROR(VLOOKUP($A386,'Entry capacity'!$A$12:$E$40,5,FALSE),0))</f>
        <v>727.37994382081399</v>
      </c>
      <c r="E386" s="51" cm="1">
        <f t="array" ref="E386">SUMPRODUCT('Distance Matrix_ex'!$B99:$AD99,TRANSPOSE('Entry capacity'!E$12:E$40))/(SUM('Entry capacity'!$E$12:$E$40)-IFERROR(VLOOKUP($A386,'Entry capacity'!$A$12:$E$40,6,FALSE),0))</f>
        <v>728.48133997084233</v>
      </c>
    </row>
    <row r="387" spans="1:5" ht="15" customHeight="1" x14ac:dyDescent="0.25">
      <c r="A387" s="41" t="str">
        <f t="shared" ref="A387:B387" si="87">A100</f>
        <v>41.10</v>
      </c>
      <c r="B387" s="4" t="str">
        <f t="shared" si="87"/>
        <v>Salida Nacional / National exit</v>
      </c>
      <c r="C387" s="46" cm="1">
        <f t="array" ref="C387">SUMPRODUCT('Distance Matrix_ex'!$B100:$AD100,TRANSPOSE('Entry capacity'!C$12:C$40))/(SUM('Entry capacity'!$C$12:$C$40)-IFERROR(VLOOKUP($A387,'Entry capacity'!$A$12:$E$40,4,FALSE),0))</f>
        <v>745.8541564678593</v>
      </c>
      <c r="D387" s="46" cm="1">
        <f t="array" ref="D387">SUMPRODUCT('Distance Matrix_ex'!$B100:$AD100,TRANSPOSE('Entry capacity'!D$12:D$40))/(SUM('Entry capacity'!$D$12:$D$40)-IFERROR(VLOOKUP($A387,'Entry capacity'!$A$12:$E$40,5,FALSE),0))</f>
        <v>738.97452649135596</v>
      </c>
      <c r="E387" s="51" cm="1">
        <f t="array" ref="E387">SUMPRODUCT('Distance Matrix_ex'!$B100:$AD100,TRANSPOSE('Entry capacity'!E$12:E$40))/(SUM('Entry capacity'!$E$12:$E$40)-IFERROR(VLOOKUP($A387,'Entry capacity'!$A$12:$E$40,6,FALSE),0))</f>
        <v>740.0566669391186</v>
      </c>
    </row>
    <row r="388" spans="1:5" ht="15" customHeight="1" x14ac:dyDescent="0.25">
      <c r="A388" s="41" t="str">
        <f t="shared" ref="A388:B388" si="88">A101</f>
        <v>41-16</v>
      </c>
      <c r="B388" s="4" t="str">
        <f t="shared" si="88"/>
        <v>Salida Nacional / National exit</v>
      </c>
      <c r="C388" s="46" cm="1">
        <f t="array" ref="C388">SUMPRODUCT('Distance Matrix_ex'!$B101:$AD101,TRANSPOSE('Entry capacity'!C$12:C$40))/(SUM('Entry capacity'!$C$12:$C$40)-IFERROR(VLOOKUP($A388,'Entry capacity'!$A$12:$E$40,4,FALSE),0))</f>
        <v>649.40283704742319</v>
      </c>
      <c r="D388" s="46" cm="1">
        <f t="array" ref="D388">SUMPRODUCT('Distance Matrix_ex'!$B101:$AD101,TRANSPOSE('Entry capacity'!D$12:D$40))/(SUM('Entry capacity'!$D$12:$D$40)-IFERROR(VLOOKUP($A388,'Entry capacity'!$A$12:$E$40,5,FALSE),0))</f>
        <v>642.75277472071184</v>
      </c>
      <c r="E388" s="51" cm="1">
        <f t="array" ref="E388">SUMPRODUCT('Distance Matrix_ex'!$B101:$AD101,TRANSPOSE('Entry capacity'!E$12:E$40))/(SUM('Entry capacity'!$E$12:$E$40)-IFERROR(VLOOKUP($A388,'Entry capacity'!$A$12:$E$40,6,FALSE),0))</f>
        <v>643.99471543522282</v>
      </c>
    </row>
    <row r="389" spans="1:5" ht="15" customHeight="1" x14ac:dyDescent="0.25">
      <c r="A389" s="41" t="str">
        <f t="shared" ref="A389:B389" si="89">A102</f>
        <v>43.01</v>
      </c>
      <c r="B389" s="4" t="str">
        <f t="shared" si="89"/>
        <v>Salida Nacional / National exit</v>
      </c>
      <c r="C389" s="46" cm="1">
        <f t="array" ref="C389">SUMPRODUCT('Distance Matrix_ex'!$B102:$AD102,TRANSPOSE('Entry capacity'!C$12:C$40))/(SUM('Entry capacity'!$C$12:$C$40)-IFERROR(VLOOKUP($A389,'Entry capacity'!$A$12:$E$40,4,FALSE),0))</f>
        <v>653.0909287905929</v>
      </c>
      <c r="D389" s="46" cm="1">
        <f t="array" ref="D389">SUMPRODUCT('Distance Matrix_ex'!$B102:$AD102,TRANSPOSE('Entry capacity'!D$12:D$40))/(SUM('Entry capacity'!$D$12:$D$40)-IFERROR(VLOOKUP($A389,'Entry capacity'!$A$12:$E$40,5,FALSE),0))</f>
        <v>646.14982840844652</v>
      </c>
      <c r="E389" s="51" cm="1">
        <f t="array" ref="E389">SUMPRODUCT('Distance Matrix_ex'!$B102:$AD102,TRANSPOSE('Entry capacity'!E$12:E$40))/(SUM('Entry capacity'!$E$12:$E$40)-IFERROR(VLOOKUP($A389,'Entry capacity'!$A$12:$E$40,6,FALSE),0))</f>
        <v>647.46716103848428</v>
      </c>
    </row>
    <row r="390" spans="1:5" ht="15" customHeight="1" x14ac:dyDescent="0.25">
      <c r="A390" s="41" t="str">
        <f t="shared" ref="A390:B390" si="90">A103</f>
        <v>43X.00</v>
      </c>
      <c r="B390" s="4" t="str">
        <f t="shared" si="90"/>
        <v>Salida Nacional / National exit</v>
      </c>
      <c r="C390" s="46" cm="1">
        <f t="array" ref="C390">SUMPRODUCT('Distance Matrix_ex'!$B103:$AD103,TRANSPOSE('Entry capacity'!C$12:C$40))/(SUM('Entry capacity'!$C$12:$C$40)-IFERROR(VLOOKUP($A390,'Entry capacity'!$A$12:$E$40,4,FALSE),0))</f>
        <v>645.61715743308037</v>
      </c>
      <c r="D390" s="46" cm="1">
        <f t="array" ref="D390">SUMPRODUCT('Distance Matrix_ex'!$B103:$AD103,TRANSPOSE('Entry capacity'!D$12:D$40))/(SUM('Entry capacity'!$D$12:$D$40)-IFERROR(VLOOKUP($A390,'Entry capacity'!$A$12:$E$40,5,FALSE),0))</f>
        <v>638.69384567358782</v>
      </c>
      <c r="E390" s="51" cm="1">
        <f t="array" ref="E390">SUMPRODUCT('Distance Matrix_ex'!$B103:$AD103,TRANSPOSE('Entry capacity'!E$12:E$40))/(SUM('Entry capacity'!$E$12:$E$40)-IFERROR(VLOOKUP($A390,'Entry capacity'!$A$12:$E$40,6,FALSE),0))</f>
        <v>640.02356082637084</v>
      </c>
    </row>
    <row r="391" spans="1:5" ht="15" customHeight="1" x14ac:dyDescent="0.25">
      <c r="A391" s="41" t="str">
        <f t="shared" ref="A391:B391" si="91">A104</f>
        <v>45.01DXC</v>
      </c>
      <c r="B391" s="4" t="str">
        <f t="shared" si="91"/>
        <v>Salida Nacional / National exit</v>
      </c>
      <c r="C391" s="46" cm="1">
        <f t="array" ref="C391">SUMPRODUCT('Distance Matrix_ex'!$B104:$AD104,TRANSPOSE('Entry capacity'!C$12:C$40))/(SUM('Entry capacity'!$C$12:$C$40)-IFERROR(VLOOKUP($A391,'Entry capacity'!$A$12:$E$40,4,FALSE),0))</f>
        <v>654.28554487137524</v>
      </c>
      <c r="D391" s="46" cm="1">
        <f t="array" ref="D391">SUMPRODUCT('Distance Matrix_ex'!$B104:$AD104,TRANSPOSE('Entry capacity'!D$12:D$40))/(SUM('Entry capacity'!$D$12:$D$40)-IFERROR(VLOOKUP($A391,'Entry capacity'!$A$12:$E$40,5,FALSE),0))</f>
        <v>647.1563558759043</v>
      </c>
      <c r="E391" s="51" cm="1">
        <f t="array" ref="E391">SUMPRODUCT('Distance Matrix_ex'!$B104:$AD104,TRANSPOSE('Entry capacity'!E$12:E$40))/(SUM('Entry capacity'!$E$12:$E$40)-IFERROR(VLOOKUP($A391,'Entry capacity'!$A$12:$E$40,6,FALSE),0))</f>
        <v>648.49442341344911</v>
      </c>
    </row>
    <row r="392" spans="1:5" ht="15" customHeight="1" x14ac:dyDescent="0.25">
      <c r="A392" s="41" t="str">
        <f t="shared" ref="A392:B392" si="92">A105</f>
        <v>45.02</v>
      </c>
      <c r="B392" s="4" t="str">
        <f t="shared" si="92"/>
        <v>Salida Nacional / National exit</v>
      </c>
      <c r="C392" s="46" cm="1">
        <f t="array" ref="C392">SUMPRODUCT('Distance Matrix_ex'!$B105:$AD105,TRANSPOSE('Entry capacity'!C$12:C$40))/(SUM('Entry capacity'!$C$12:$C$40)-IFERROR(VLOOKUP($A392,'Entry capacity'!$A$12:$E$40,4,FALSE),0))</f>
        <v>663.99482484507337</v>
      </c>
      <c r="D392" s="46" cm="1">
        <f t="array" ref="D392">SUMPRODUCT('Distance Matrix_ex'!$B105:$AD105,TRANSPOSE('Entry capacity'!D$12:D$40))/(SUM('Entry capacity'!$D$12:$D$40)-IFERROR(VLOOKUP($A392,'Entry capacity'!$A$12:$E$40,5,FALSE),0))</f>
        <v>656.63503705154915</v>
      </c>
      <c r="E392" s="51" cm="1">
        <f t="array" ref="E392">SUMPRODUCT('Distance Matrix_ex'!$B105:$AD105,TRANSPOSE('Entry capacity'!E$12:E$40))/(SUM('Entry capacity'!$E$12:$E$40)-IFERROR(VLOOKUP($A392,'Entry capacity'!$A$12:$E$40,6,FALSE),0))</f>
        <v>657.98245992106104</v>
      </c>
    </row>
    <row r="393" spans="1:5" ht="15" customHeight="1" x14ac:dyDescent="0.25">
      <c r="A393" s="41" t="str">
        <f t="shared" ref="A393:B393" si="93">A106</f>
        <v>45.03</v>
      </c>
      <c r="B393" s="4" t="str">
        <f t="shared" si="93"/>
        <v>Salida Nacional / National exit</v>
      </c>
      <c r="C393" s="46" cm="1">
        <f t="array" ref="C393">SUMPRODUCT('Distance Matrix_ex'!$B106:$AD106,TRANSPOSE('Entry capacity'!C$12:C$40))/(SUM('Entry capacity'!$C$12:$C$40)-IFERROR(VLOOKUP($A393,'Entry capacity'!$A$12:$E$40,4,FALSE),0))</f>
        <v>666.24338928802842</v>
      </c>
      <c r="D393" s="46" cm="1">
        <f t="array" ref="D393">SUMPRODUCT('Distance Matrix_ex'!$B106:$AD106,TRANSPOSE('Entry capacity'!D$12:D$40))/(SUM('Entry capacity'!$D$12:$D$40)-IFERROR(VLOOKUP($A393,'Entry capacity'!$A$12:$E$40,5,FALSE),0))</f>
        <v>658.83019730188744</v>
      </c>
      <c r="E393" s="51" cm="1">
        <f t="array" ref="E393">SUMPRODUCT('Distance Matrix_ex'!$B106:$AD106,TRANSPOSE('Entry capacity'!E$12:E$40))/(SUM('Entry capacity'!$E$12:$E$40)-IFERROR(VLOOKUP($A393,'Entry capacity'!$A$12:$E$40,6,FALSE),0))</f>
        <v>660.17978676530424</v>
      </c>
    </row>
    <row r="394" spans="1:5" ht="15" customHeight="1" x14ac:dyDescent="0.25">
      <c r="A394" s="41" t="str">
        <f t="shared" ref="A394:B394" si="94">A107</f>
        <v>45.04</v>
      </c>
      <c r="B394" s="4" t="str">
        <f t="shared" si="94"/>
        <v>Salida Nacional / National exit</v>
      </c>
      <c r="C394" s="46" cm="1">
        <f t="array" ref="C394">SUMPRODUCT('Distance Matrix_ex'!$B107:$AD107,TRANSPOSE('Entry capacity'!C$12:C$40))/(SUM('Entry capacity'!$C$12:$C$40)-IFERROR(VLOOKUP($A394,'Entry capacity'!$A$12:$E$40,4,FALSE),0))</f>
        <v>667.84494439363709</v>
      </c>
      <c r="D394" s="46" cm="1">
        <f t="array" ref="D394">SUMPRODUCT('Distance Matrix_ex'!$B107:$AD107,TRANSPOSE('Entry capacity'!D$12:D$40))/(SUM('Entry capacity'!$D$12:$D$40)-IFERROR(VLOOKUP($A394,'Entry capacity'!$A$12:$E$40,5,FALSE),0))</f>
        <v>660.39371491312261</v>
      </c>
      <c r="E394" s="51" cm="1">
        <f t="array" ref="E394">SUMPRODUCT('Distance Matrix_ex'!$B107:$AD107,TRANSPOSE('Entry capacity'!E$12:E$40))/(SUM('Entry capacity'!$E$12:$E$40)-IFERROR(VLOOKUP($A394,'Entry capacity'!$A$12:$E$40,6,FALSE),0))</f>
        <v>661.74484754757952</v>
      </c>
    </row>
    <row r="395" spans="1:5" ht="15" customHeight="1" x14ac:dyDescent="0.25">
      <c r="A395" s="41" t="str">
        <f t="shared" ref="A395:B395" si="95">A108</f>
        <v>45-16</v>
      </c>
      <c r="B395" s="4" t="str">
        <f t="shared" si="95"/>
        <v>Salida Nacional / National exit</v>
      </c>
      <c r="C395" s="46" cm="1">
        <f t="array" ref="C395">SUMPRODUCT('Distance Matrix_ex'!$B108:$AD108,TRANSPOSE('Entry capacity'!C$12:C$40))/(SUM('Entry capacity'!$C$12:$C$40)-IFERROR(VLOOKUP($A395,'Entry capacity'!$A$12:$E$40,4,FALSE),0))</f>
        <v>654.15425047202336</v>
      </c>
      <c r="D395" s="46" cm="1">
        <f t="array" ref="D395">SUMPRODUCT('Distance Matrix_ex'!$B108:$AD108,TRANSPOSE('Entry capacity'!D$12:D$40))/(SUM('Entry capacity'!$D$12:$D$40)-IFERROR(VLOOKUP($A395,'Entry capacity'!$A$12:$E$40,5,FALSE),0))</f>
        <v>647.02817976449558</v>
      </c>
      <c r="E395" s="51" cm="1">
        <f t="array" ref="E395">SUMPRODUCT('Distance Matrix_ex'!$B108:$AD108,TRANSPOSE('Entry capacity'!E$12:E$40))/(SUM('Entry capacity'!$E$12:$E$40)-IFERROR(VLOOKUP($A395,'Entry capacity'!$A$12:$E$40,6,FALSE),0))</f>
        <v>648.36612079392739</v>
      </c>
    </row>
    <row r="396" spans="1:5" ht="15" customHeight="1" x14ac:dyDescent="0.25">
      <c r="A396" s="41" t="str">
        <f t="shared" ref="A396:B396" si="96">A109</f>
        <v>5D.03</v>
      </c>
      <c r="B396" s="4" t="str">
        <f t="shared" si="96"/>
        <v>Salida Nacional / National exit</v>
      </c>
      <c r="C396" s="46" cm="1">
        <f t="array" ref="C396">SUMPRODUCT('Distance Matrix_ex'!$B109:$AD109,TRANSPOSE('Entry capacity'!C$12:C$40))/(SUM('Entry capacity'!$C$12:$C$40)-IFERROR(VLOOKUP($A396,'Entry capacity'!$A$12:$E$40,4,FALSE),0))</f>
        <v>696.66609496058049</v>
      </c>
      <c r="D396" s="46" cm="1">
        <f t="array" ref="D396">SUMPRODUCT('Distance Matrix_ex'!$B109:$AD109,TRANSPOSE('Entry capacity'!D$12:D$40))/(SUM('Entry capacity'!$D$12:$D$40)-IFERROR(VLOOKUP($A396,'Entry capacity'!$A$12:$E$40,5,FALSE),0))</f>
        <v>701.95936607116971</v>
      </c>
      <c r="E396" s="51" cm="1">
        <f t="array" ref="E396">SUMPRODUCT('Distance Matrix_ex'!$B109:$AD109,TRANSPOSE('Entry capacity'!E$12:E$40))/(SUM('Entry capacity'!$E$12:$E$40)-IFERROR(VLOOKUP($A396,'Entry capacity'!$A$12:$E$40,6,FALSE),0))</f>
        <v>703.14272358339451</v>
      </c>
    </row>
    <row r="397" spans="1:5" ht="15" customHeight="1" x14ac:dyDescent="0.25">
      <c r="A397" s="41" t="str">
        <f t="shared" ref="A397:B397" si="97">A110</f>
        <v>5D.03.04</v>
      </c>
      <c r="B397" s="4" t="str">
        <f t="shared" si="97"/>
        <v>Salida Nacional / National exit</v>
      </c>
      <c r="C397" s="46" cm="1">
        <f t="array" ref="C397">SUMPRODUCT('Distance Matrix_ex'!$B110:$AD110,TRANSPOSE('Entry capacity'!C$12:C$40))/(SUM('Entry capacity'!$C$12:$C$40)-IFERROR(VLOOKUP($A397,'Entry capacity'!$A$12:$E$40,4,FALSE),0))</f>
        <v>698.46508992243935</v>
      </c>
      <c r="D397" s="46" cm="1">
        <f t="array" ref="D397">SUMPRODUCT('Distance Matrix_ex'!$B110:$AD110,TRANSPOSE('Entry capacity'!D$12:D$40))/(SUM('Entry capacity'!$D$12:$D$40)-IFERROR(VLOOKUP($A397,'Entry capacity'!$A$12:$E$40,5,FALSE),0))</f>
        <v>703.9512847466392</v>
      </c>
      <c r="E397" s="51" cm="1">
        <f t="array" ref="E397">SUMPRODUCT('Distance Matrix_ex'!$B110:$AD110,TRANSPOSE('Entry capacity'!E$12:E$40))/(SUM('Entry capacity'!$E$12:$E$40)-IFERROR(VLOOKUP($A397,'Entry capacity'!$A$12:$E$40,6,FALSE),0))</f>
        <v>705.16235562629322</v>
      </c>
    </row>
    <row r="398" spans="1:5" ht="15" customHeight="1" x14ac:dyDescent="0.25">
      <c r="A398" s="41" t="str">
        <f t="shared" ref="A398:B398" si="98">A111</f>
        <v>6</v>
      </c>
      <c r="B398" s="4" t="str">
        <f t="shared" si="98"/>
        <v>Salida Nacional / National exit</v>
      </c>
      <c r="C398" s="46" cm="1">
        <f t="array" ref="C398">SUMPRODUCT('Distance Matrix_ex'!$B111:$AD111,TRANSPOSE('Entry capacity'!C$12:C$40))/(SUM('Entry capacity'!$C$12:$C$40)-IFERROR(VLOOKUP($A398,'Entry capacity'!$A$12:$E$40,4,FALSE),0))</f>
        <v>649.6261907473023</v>
      </c>
      <c r="D398" s="46" cm="1">
        <f t="array" ref="D398">SUMPRODUCT('Distance Matrix_ex'!$B111:$AD111,TRANSPOSE('Entry capacity'!D$12:D$40))/(SUM('Entry capacity'!$D$12:$D$40)-IFERROR(VLOOKUP($A398,'Entry capacity'!$A$12:$E$40,5,FALSE),0))</f>
        <v>654.53208144977214</v>
      </c>
      <c r="E398" s="51" cm="1">
        <f t="array" ref="E398">SUMPRODUCT('Distance Matrix_ex'!$B111:$AD111,TRANSPOSE('Entry capacity'!E$12:E$40))/(SUM('Entry capacity'!$E$12:$E$40)-IFERROR(VLOOKUP($A398,'Entry capacity'!$A$12:$E$40,6,FALSE),0))</f>
        <v>655.65979201541791</v>
      </c>
    </row>
    <row r="399" spans="1:5" ht="15" customHeight="1" x14ac:dyDescent="0.25">
      <c r="A399" s="41" t="str">
        <f t="shared" ref="A399:B399" si="99">A112</f>
        <v>7A</v>
      </c>
      <c r="B399" s="4" t="str">
        <f t="shared" si="99"/>
        <v>Salida Nacional / National exit</v>
      </c>
      <c r="C399" s="46" cm="1">
        <f t="array" ref="C399">SUMPRODUCT('Distance Matrix_ex'!$B112:$AD112,TRANSPOSE('Entry capacity'!C$12:C$40))/(SUM('Entry capacity'!$C$12:$C$40)-IFERROR(VLOOKUP($A399,'Entry capacity'!$A$12:$E$40,4,FALSE),0))</f>
        <v>642.38610929831134</v>
      </c>
      <c r="D399" s="46" cm="1">
        <f t="array" ref="D399">SUMPRODUCT('Distance Matrix_ex'!$B112:$AD112,TRANSPOSE('Entry capacity'!D$12:D$40))/(SUM('Entry capacity'!$D$12:$D$40)-IFERROR(VLOOKUP($A399,'Entry capacity'!$A$12:$E$40,5,FALSE),0))</f>
        <v>647.17381876756326</v>
      </c>
      <c r="E399" s="51" cm="1">
        <f t="array" ref="E399">SUMPRODUCT('Distance Matrix_ex'!$B112:$AD112,TRANSPOSE('Entry capacity'!E$12:E$40))/(SUM('Entry capacity'!$E$12:$E$40)-IFERROR(VLOOKUP($A399,'Entry capacity'!$A$12:$E$40,6,FALSE),0))</f>
        <v>648.28455267503637</v>
      </c>
    </row>
    <row r="400" spans="1:5" ht="15" customHeight="1" x14ac:dyDescent="0.25">
      <c r="A400" s="41" t="str">
        <f t="shared" ref="A400:B400" si="100">A113</f>
        <v>7B</v>
      </c>
      <c r="B400" s="4" t="str">
        <f t="shared" si="100"/>
        <v>Salida Nacional / National exit</v>
      </c>
      <c r="C400" s="46" cm="1">
        <f t="array" ref="C400">SUMPRODUCT('Distance Matrix_ex'!$B113:$AD113,TRANSPOSE('Entry capacity'!C$12:C$40))/(SUM('Entry capacity'!$C$12:$C$40)-IFERROR(VLOOKUP($A400,'Entry capacity'!$A$12:$E$40,4,FALSE),0))</f>
        <v>638.34542726006896</v>
      </c>
      <c r="D400" s="46" cm="1">
        <f t="array" ref="D400">SUMPRODUCT('Distance Matrix_ex'!$B113:$AD113,TRANSPOSE('Entry capacity'!D$12:D$40))/(SUM('Entry capacity'!$D$12:$D$40)-IFERROR(VLOOKUP($A400,'Entry capacity'!$A$12:$E$40,5,FALSE),0))</f>
        <v>643.06717990415484</v>
      </c>
      <c r="E400" s="51" cm="1">
        <f t="array" ref="E400">SUMPRODUCT('Distance Matrix_ex'!$B113:$AD113,TRANSPOSE('Entry capacity'!E$12:E$40))/(SUM('Entry capacity'!$E$12:$E$40)-IFERROR(VLOOKUP($A400,'Entry capacity'!$A$12:$E$40,6,FALSE),0))</f>
        <v>644.16843915609661</v>
      </c>
    </row>
    <row r="401" spans="1:5" ht="15" customHeight="1" x14ac:dyDescent="0.25">
      <c r="A401" s="41" t="str">
        <f t="shared" ref="A401:B401" si="101">A114</f>
        <v>9E.C.</v>
      </c>
      <c r="B401" s="4" t="str">
        <f t="shared" si="101"/>
        <v>Salida Nacional / National exit</v>
      </c>
      <c r="C401" s="46" cm="1">
        <f t="array" ref="C401">SUMPRODUCT('Distance Matrix_ex'!$B114:$AD114,TRANSPOSE('Entry capacity'!C$12:C$40))/(SUM('Entry capacity'!$C$12:$C$40)-IFERROR(VLOOKUP($A401,'Entry capacity'!$A$12:$E$40,4,FALSE),0))</f>
        <v>630.62788240616828</v>
      </c>
      <c r="D401" s="46" cm="1">
        <f t="array" ref="D401">SUMPRODUCT('Distance Matrix_ex'!$B114:$AD114,TRANSPOSE('Entry capacity'!D$12:D$40))/(SUM('Entry capacity'!$D$12:$D$40)-IFERROR(VLOOKUP($A401,'Entry capacity'!$A$12:$E$40,5,FALSE),0))</f>
        <v>635.22366009062523</v>
      </c>
      <c r="E401" s="51" cm="1">
        <f t="array" ref="E401">SUMPRODUCT('Distance Matrix_ex'!$B114:$AD114,TRANSPOSE('Entry capacity'!E$12:E$40))/(SUM('Entry capacity'!$E$12:$E$40)-IFERROR(VLOOKUP($A401,'Entry capacity'!$A$12:$E$40,6,FALSE),0))</f>
        <v>636.30682312060594</v>
      </c>
    </row>
    <row r="402" spans="1:5" ht="15" customHeight="1" x14ac:dyDescent="0.25">
      <c r="A402" s="41" t="str">
        <f t="shared" ref="A402:B402" si="102">A115</f>
        <v>A1</v>
      </c>
      <c r="B402" s="4" t="str">
        <f t="shared" si="102"/>
        <v>Salida Nacional / National exit</v>
      </c>
      <c r="C402" s="46" cm="1">
        <f t="array" ref="C402">SUMPRODUCT('Distance Matrix_ex'!$B115:$AD115,TRANSPOSE('Entry capacity'!C$12:C$40))/(SUM('Entry capacity'!$C$12:$C$40)-IFERROR(VLOOKUP($A402,'Entry capacity'!$A$12:$E$40,4,FALSE),0))</f>
        <v>710.17095785401057</v>
      </c>
      <c r="D402" s="46" cm="1">
        <f t="array" ref="D402">SUMPRODUCT('Distance Matrix_ex'!$B115:$AD115,TRANSPOSE('Entry capacity'!D$12:D$40))/(SUM('Entry capacity'!$D$12:$D$40)-IFERROR(VLOOKUP($A402,'Entry capacity'!$A$12:$E$40,5,FALSE),0))</f>
        <v>706.91188205558842</v>
      </c>
      <c r="E402" s="51" cm="1">
        <f t="array" ref="E402">SUMPRODUCT('Distance Matrix_ex'!$B115:$AD115,TRANSPOSE('Entry capacity'!E$12:E$40))/(SUM('Entry capacity'!$E$12:$E$40)-IFERROR(VLOOKUP($A402,'Entry capacity'!$A$12:$E$40,6,FALSE),0))</f>
        <v>708.21001677766139</v>
      </c>
    </row>
    <row r="403" spans="1:5" ht="15" customHeight="1" x14ac:dyDescent="0.25">
      <c r="A403" s="41" t="str">
        <f t="shared" ref="A403:B403" si="103">A116</f>
        <v>A10</v>
      </c>
      <c r="B403" s="4" t="str">
        <f t="shared" si="103"/>
        <v>Salida Nacional / National exit</v>
      </c>
      <c r="C403" s="46" cm="1">
        <f t="array" ref="C403">SUMPRODUCT('Distance Matrix_ex'!$B116:$AD116,TRANSPOSE('Entry capacity'!C$12:C$40))/(SUM('Entry capacity'!$C$12:$C$40)-IFERROR(VLOOKUP($A403,'Entry capacity'!$A$12:$E$40,4,FALSE),0))</f>
        <v>590.07392077234772</v>
      </c>
      <c r="D403" s="46" cm="1">
        <f t="array" ref="D403">SUMPRODUCT('Distance Matrix_ex'!$B116:$AD116,TRANSPOSE('Entry capacity'!D$12:D$40))/(SUM('Entry capacity'!$D$12:$D$40)-IFERROR(VLOOKUP($A403,'Entry capacity'!$A$12:$E$40,5,FALSE),0))</f>
        <v>587.50718763668908</v>
      </c>
      <c r="E403" s="51" cm="1">
        <f t="array" ref="E403">SUMPRODUCT('Distance Matrix_ex'!$B116:$AD116,TRANSPOSE('Entry capacity'!E$12:E$40))/(SUM('Entry capacity'!$E$12:$E$40)-IFERROR(VLOOKUP($A403,'Entry capacity'!$A$12:$E$40,6,FALSE),0))</f>
        <v>588.64047262435952</v>
      </c>
    </row>
    <row r="404" spans="1:5" ht="15" customHeight="1" x14ac:dyDescent="0.25">
      <c r="A404" s="41" t="str">
        <f t="shared" ref="A404:B404" si="104">A117</f>
        <v>A3</v>
      </c>
      <c r="B404" s="4" t="str">
        <f t="shared" si="104"/>
        <v>Salida Nacional / National exit</v>
      </c>
      <c r="C404" s="46" cm="1">
        <f t="array" ref="C404">SUMPRODUCT('Distance Matrix_ex'!$B117:$AD117,TRANSPOSE('Entry capacity'!C$12:C$40))/(SUM('Entry capacity'!$C$12:$C$40)-IFERROR(VLOOKUP($A404,'Entry capacity'!$A$12:$E$40,4,FALSE),0))</f>
        <v>664.64882507977723</v>
      </c>
      <c r="D404" s="46" cm="1">
        <f t="array" ref="D404">SUMPRODUCT('Distance Matrix_ex'!$B117:$AD117,TRANSPOSE('Entry capacity'!D$12:D$40))/(SUM('Entry capacity'!$D$12:$D$40)-IFERROR(VLOOKUP($A404,'Entry capacity'!$A$12:$E$40,5,FALSE),0))</f>
        <v>661.65217802552286</v>
      </c>
      <c r="E404" s="51" cm="1">
        <f t="array" ref="E404">SUMPRODUCT('Distance Matrix_ex'!$B117:$AD117,TRANSPOSE('Entry capacity'!E$12:E$40))/(SUM('Entry capacity'!$E$12:$E$40)-IFERROR(VLOOKUP($A404,'Entry capacity'!$A$12:$E$40,6,FALSE),0))</f>
        <v>662.88782734679296</v>
      </c>
    </row>
    <row r="405" spans="1:5" ht="15" customHeight="1" x14ac:dyDescent="0.25">
      <c r="A405" s="41" t="str">
        <f t="shared" ref="A405:B405" si="105">A118</f>
        <v>A36L</v>
      </c>
      <c r="B405" s="4" t="str">
        <f t="shared" si="105"/>
        <v>Salida Nacional / National exit</v>
      </c>
      <c r="C405" s="46" cm="1">
        <f t="array" ref="C405">SUMPRODUCT('Distance Matrix_ex'!$B118:$AD118,TRANSPOSE('Entry capacity'!C$12:C$40))/(SUM('Entry capacity'!$C$12:$C$40)-IFERROR(VLOOKUP($A405,'Entry capacity'!$A$12:$E$40,4,FALSE),0))</f>
        <v>698.46408992243937</v>
      </c>
      <c r="D405" s="46" cm="1">
        <f t="array" ref="D405">SUMPRODUCT('Distance Matrix_ex'!$B118:$AD118,TRANSPOSE('Entry capacity'!D$12:D$40))/(SUM('Entry capacity'!$D$12:$D$40)-IFERROR(VLOOKUP($A405,'Entry capacity'!$A$12:$E$40,5,FALSE),0))</f>
        <v>703.95028474663923</v>
      </c>
      <c r="E405" s="51" cm="1">
        <f t="array" ref="E405">SUMPRODUCT('Distance Matrix_ex'!$B118:$AD118,TRANSPOSE('Entry capacity'!E$12:E$40))/(SUM('Entry capacity'!$E$12:$E$40)-IFERROR(VLOOKUP($A405,'Entry capacity'!$A$12:$E$40,6,FALSE),0))</f>
        <v>705.16135562629313</v>
      </c>
    </row>
    <row r="406" spans="1:5" ht="15" customHeight="1" x14ac:dyDescent="0.25">
      <c r="A406" s="41" t="str">
        <f t="shared" ref="A406:B406" si="106">A119</f>
        <v>A5A</v>
      </c>
      <c r="B406" s="4" t="str">
        <f t="shared" si="106"/>
        <v>Salida Nacional / National exit</v>
      </c>
      <c r="C406" s="46" cm="1">
        <f t="array" ref="C406">SUMPRODUCT('Distance Matrix_ex'!$B119:$AD119,TRANSPOSE('Entry capacity'!C$12:C$40))/(SUM('Entry capacity'!$C$12:$C$40)-IFERROR(VLOOKUP($A406,'Entry capacity'!$A$12:$E$40,4,FALSE),0))</f>
        <v>646.49816689101544</v>
      </c>
      <c r="D406" s="46" cm="1">
        <f t="array" ref="D406">SUMPRODUCT('Distance Matrix_ex'!$B119:$AD119,TRANSPOSE('Entry capacity'!D$12:D$40))/(SUM('Entry capacity'!$D$12:$D$40)-IFERROR(VLOOKUP($A406,'Entry capacity'!$A$12:$E$40,5,FALSE),0))</f>
        <v>643.60615584882794</v>
      </c>
      <c r="E406" s="51" cm="1">
        <f t="array" ref="E406">SUMPRODUCT('Distance Matrix_ex'!$B119:$AD119,TRANSPOSE('Entry capacity'!E$12:E$40))/(SUM('Entry capacity'!$E$12:$E$40)-IFERROR(VLOOKUP($A406,'Entry capacity'!$A$12:$E$40,6,FALSE),0))</f>
        <v>644.81689089032614</v>
      </c>
    </row>
    <row r="407" spans="1:5" ht="15" customHeight="1" x14ac:dyDescent="0.25">
      <c r="A407" s="41" t="str">
        <f t="shared" ref="A407:B407" si="107">A120</f>
        <v>A6</v>
      </c>
      <c r="B407" s="4" t="str">
        <f t="shared" si="107"/>
        <v>Salida Nacional / National exit</v>
      </c>
      <c r="C407" s="46" cm="1">
        <f t="array" ref="C407">SUMPRODUCT('Distance Matrix_ex'!$B120:$AD120,TRANSPOSE('Entry capacity'!C$12:C$40))/(SUM('Entry capacity'!$C$12:$C$40)-IFERROR(VLOOKUP($A407,'Entry capacity'!$A$12:$E$40,4,FALSE),0))</f>
        <v>632.52542734317512</v>
      </c>
      <c r="D407" s="46" cm="1">
        <f t="array" ref="D407">SUMPRODUCT('Distance Matrix_ex'!$B120:$AD120,TRANSPOSE('Entry capacity'!D$12:D$40))/(SUM('Entry capacity'!$D$12:$D$40)-IFERROR(VLOOKUP($A407,'Entry capacity'!$A$12:$E$40,5,FALSE),0))</f>
        <v>629.71396719499592</v>
      </c>
      <c r="E407" s="51" cm="1">
        <f t="array" ref="E407">SUMPRODUCT('Distance Matrix_ex'!$B120:$AD120,TRANSPOSE('Entry capacity'!E$12:E$40))/(SUM('Entry capacity'!$E$12:$E$40)-IFERROR(VLOOKUP($A407,'Entry capacity'!$A$12:$E$40,6,FALSE),0))</f>
        <v>630.90552272583056</v>
      </c>
    </row>
    <row r="408" spans="1:5" ht="15" customHeight="1" x14ac:dyDescent="0.25">
      <c r="A408" s="41" t="str">
        <f t="shared" ref="A408:B408" si="108">A121</f>
        <v>A7</v>
      </c>
      <c r="B408" s="4" t="str">
        <f t="shared" si="108"/>
        <v>Salida Nacional / National exit</v>
      </c>
      <c r="C408" s="46" cm="1">
        <f t="array" ref="C408">SUMPRODUCT('Distance Matrix_ex'!$B121:$AD121,TRANSPOSE('Entry capacity'!C$12:C$40))/(SUM('Entry capacity'!$C$12:$C$40)-IFERROR(VLOOKUP($A408,'Entry capacity'!$A$12:$E$40,4,FALSE),0))</f>
        <v>617.79694829313769</v>
      </c>
      <c r="D408" s="46" cm="1">
        <f t="array" ref="D408">SUMPRODUCT('Distance Matrix_ex'!$B121:$AD121,TRANSPOSE('Entry capacity'!D$12:D$40))/(SUM('Entry capacity'!$D$12:$D$40)-IFERROR(VLOOKUP($A408,'Entry capacity'!$A$12:$E$40,5,FALSE),0))</f>
        <v>615.07039577175567</v>
      </c>
      <c r="E408" s="51" cm="1">
        <f t="array" ref="E408">SUMPRODUCT('Distance Matrix_ex'!$B121:$AD121,TRANSPOSE('Entry capacity'!E$12:E$40))/(SUM('Entry capacity'!$E$12:$E$40)-IFERROR(VLOOKUP($A408,'Entry capacity'!$A$12:$E$40,6,FALSE),0))</f>
        <v>616.24173443530901</v>
      </c>
    </row>
    <row r="409" spans="1:5" ht="15" customHeight="1" x14ac:dyDescent="0.25">
      <c r="A409" s="41" t="str">
        <f t="shared" ref="A409:B409" si="109">A122</f>
        <v>A8</v>
      </c>
      <c r="B409" s="4" t="str">
        <f t="shared" si="109"/>
        <v>Salida Nacional / National exit</v>
      </c>
      <c r="C409" s="46" cm="1">
        <f t="array" ref="C409">SUMPRODUCT('Distance Matrix_ex'!$B122:$AD122,TRANSPOSE('Entry capacity'!C$12:C$40))/(SUM('Entry capacity'!$C$12:$C$40)-IFERROR(VLOOKUP($A409,'Entry capacity'!$A$12:$E$40,4,FALSE),0))</f>
        <v>612.98146754918037</v>
      </c>
      <c r="D409" s="46" cm="1">
        <f t="array" ref="D409">SUMPRODUCT('Distance Matrix_ex'!$B122:$AD122,TRANSPOSE('Entry capacity'!D$12:D$40))/(SUM('Entry capacity'!$D$12:$D$40)-IFERROR(VLOOKUP($A409,'Entry capacity'!$A$12:$E$40,5,FALSE),0))</f>
        <v>610.28267560242841</v>
      </c>
      <c r="E409" s="51" cm="1">
        <f t="array" ref="E409">SUMPRODUCT('Distance Matrix_ex'!$B122:$AD122,TRANSPOSE('Entry capacity'!E$12:E$40))/(SUM('Entry capacity'!$E$12:$E$40)-IFERROR(VLOOKUP($A409,'Entry capacity'!$A$12:$E$40,6,FALSE),0))</f>
        <v>611.44740435502194</v>
      </c>
    </row>
    <row r="410" spans="1:5" ht="15" customHeight="1" x14ac:dyDescent="0.25">
      <c r="A410" s="41" t="str">
        <f t="shared" ref="A410:B410" si="110">A123</f>
        <v>A9</v>
      </c>
      <c r="B410" s="4" t="str">
        <f t="shared" si="110"/>
        <v>Salida Nacional / National exit</v>
      </c>
      <c r="C410" s="46" cm="1">
        <f t="array" ref="C410">SUMPRODUCT('Distance Matrix_ex'!$B123:$AD123,TRANSPOSE('Entry capacity'!C$12:C$40))/(SUM('Entry capacity'!$C$12:$C$40)-IFERROR(VLOOKUP($A410,'Entry capacity'!$A$12:$E$40,4,FALSE),0))</f>
        <v>605.11422926218756</v>
      </c>
      <c r="D410" s="46" cm="1">
        <f t="array" ref="D410">SUMPRODUCT('Distance Matrix_ex'!$B123:$AD123,TRANSPOSE('Entry capacity'!D$12:D$40))/(SUM('Entry capacity'!$D$12:$D$40)-IFERROR(VLOOKUP($A410,'Entry capacity'!$A$12:$E$40,5,FALSE),0))</f>
        <v>602.46079084651808</v>
      </c>
      <c r="E410" s="51" cm="1">
        <f t="array" ref="E410">SUMPRODUCT('Distance Matrix_ex'!$B123:$AD123,TRANSPOSE('Entry capacity'!E$12:E$40))/(SUM('Entry capacity'!$E$12:$E$40)-IFERROR(VLOOKUP($A410,'Entry capacity'!$A$12:$E$40,6,FALSE),0))</f>
        <v>603.6147207303502</v>
      </c>
    </row>
    <row r="411" spans="1:5" ht="15" customHeight="1" x14ac:dyDescent="0.25">
      <c r="A411" s="41" t="str">
        <f t="shared" ref="A411:B411" si="111">A124</f>
        <v>A9A</v>
      </c>
      <c r="B411" s="4" t="str">
        <f t="shared" si="111"/>
        <v>Salida Nacional / National exit</v>
      </c>
      <c r="C411" s="46" cm="1">
        <f t="array" ref="C411">SUMPRODUCT('Distance Matrix_ex'!$B124:$AD124,TRANSPOSE('Entry capacity'!C$12:C$40))/(SUM('Entry capacity'!$C$12:$C$40)-IFERROR(VLOOKUP($A411,'Entry capacity'!$A$12:$E$40,4,FALSE),0))</f>
        <v>603.42101526580745</v>
      </c>
      <c r="D411" s="46" cm="1">
        <f t="array" ref="D411">SUMPRODUCT('Distance Matrix_ex'!$B124:$AD124,TRANSPOSE('Entry capacity'!D$12:D$40))/(SUM('Entry capacity'!$D$12:$D$40)-IFERROR(VLOOKUP($A411,'Entry capacity'!$A$12:$E$40,5,FALSE),0))</f>
        <v>600.77733799258874</v>
      </c>
      <c r="E411" s="51" cm="1">
        <f t="array" ref="E411">SUMPRODUCT('Distance Matrix_ex'!$B124:$AD124,TRANSPOSE('Entry capacity'!E$12:E$40))/(SUM('Entry capacity'!$E$12:$E$40)-IFERROR(VLOOKUP($A411,'Entry capacity'!$A$12:$E$40,6,FALSE),0))</f>
        <v>601.92894370686292</v>
      </c>
    </row>
    <row r="412" spans="1:5" ht="15" customHeight="1" x14ac:dyDescent="0.25">
      <c r="A412" s="41" t="str">
        <f t="shared" ref="A412:B412" si="112">A125</f>
        <v>A9B</v>
      </c>
      <c r="B412" s="4" t="str">
        <f t="shared" si="112"/>
        <v>Salida Nacional / National exit</v>
      </c>
      <c r="C412" s="46" cm="1">
        <f t="array" ref="C412">SUMPRODUCT('Distance Matrix_ex'!$B125:$AD125,TRANSPOSE('Entry capacity'!C$12:C$40))/(SUM('Entry capacity'!$C$12:$C$40)-IFERROR(VLOOKUP($A412,'Entry capacity'!$A$12:$E$40,4,FALSE),0))</f>
        <v>596.55878141537539</v>
      </c>
      <c r="D412" s="46" cm="1">
        <f t="array" ref="D412">SUMPRODUCT('Distance Matrix_ex'!$B125:$AD125,TRANSPOSE('Entry capacity'!D$12:D$40))/(SUM('Entry capacity'!$D$12:$D$40)-IFERROR(VLOOKUP($A412,'Entry capacity'!$A$12:$E$40,5,FALSE),0))</f>
        <v>593.95466396288145</v>
      </c>
      <c r="E412" s="51" cm="1">
        <f t="array" ref="E412">SUMPRODUCT('Distance Matrix_ex'!$B125:$AD125,TRANSPOSE('Entry capacity'!E$12:E$40))/(SUM('Entry capacity'!$E$12:$E$40)-IFERROR(VLOOKUP($A412,'Entry capacity'!$A$12:$E$40,6,FALSE),0))</f>
        <v>595.09685031548645</v>
      </c>
    </row>
    <row r="413" spans="1:5" ht="15" customHeight="1" x14ac:dyDescent="0.25">
      <c r="A413" s="41" t="str">
        <f t="shared" ref="A413:B413" si="113">A126</f>
        <v>B02</v>
      </c>
      <c r="B413" s="4" t="str">
        <f t="shared" si="113"/>
        <v>Salida Nacional / National exit</v>
      </c>
      <c r="C413" s="46" cm="1">
        <f t="array" ref="C413">SUMPRODUCT('Distance Matrix_ex'!$B126:$AD126,TRANSPOSE('Entry capacity'!C$12:C$40))/(SUM('Entry capacity'!$C$12:$C$40)-IFERROR(VLOOKUP($A413,'Entry capacity'!$A$12:$E$40,4,FALSE),0))</f>
        <v>597.45690837888765</v>
      </c>
      <c r="D413" s="46" cm="1">
        <f t="array" ref="D413">SUMPRODUCT('Distance Matrix_ex'!$B126:$AD126,TRANSPOSE('Entry capacity'!D$12:D$40))/(SUM('Entry capacity'!$D$12:$D$40)-IFERROR(VLOOKUP($A413,'Entry capacity'!$A$12:$E$40,5,FALSE),0))</f>
        <v>590.10889583300457</v>
      </c>
      <c r="E413" s="51" cm="1">
        <f t="array" ref="E413">SUMPRODUCT('Distance Matrix_ex'!$B126:$AD126,TRANSPOSE('Entry capacity'!E$12:E$40))/(SUM('Entry capacity'!$E$12:$E$40)-IFERROR(VLOOKUP($A413,'Entry capacity'!$A$12:$E$40,6,FALSE),0))</f>
        <v>590.93001131690562</v>
      </c>
    </row>
    <row r="414" spans="1:5" ht="15" customHeight="1" x14ac:dyDescent="0.25">
      <c r="A414" s="41" t="str">
        <f t="shared" ref="A414:B414" si="114">A127</f>
        <v>B04</v>
      </c>
      <c r="B414" s="4" t="str">
        <f t="shared" si="114"/>
        <v>Salida Nacional / National exit</v>
      </c>
      <c r="C414" s="46" cm="1">
        <f t="array" ref="C414">SUMPRODUCT('Distance Matrix_ex'!$B127:$AD127,TRANSPOSE('Entry capacity'!C$12:C$40))/(SUM('Entry capacity'!$C$12:$C$40)-IFERROR(VLOOKUP($A414,'Entry capacity'!$A$12:$E$40,4,FALSE),0))</f>
        <v>596.98325638702011</v>
      </c>
      <c r="D414" s="46" cm="1">
        <f t="array" ref="D414">SUMPRODUCT('Distance Matrix_ex'!$B127:$AD127,TRANSPOSE('Entry capacity'!D$12:D$40))/(SUM('Entry capacity'!$D$12:$D$40)-IFERROR(VLOOKUP($A414,'Entry capacity'!$A$12:$E$40,5,FALSE),0))</f>
        <v>588.75077085183193</v>
      </c>
      <c r="E414" s="51" cm="1">
        <f t="array" ref="E414">SUMPRODUCT('Distance Matrix_ex'!$B127:$AD127,TRANSPOSE('Entry capacity'!E$12:E$40))/(SUM('Entry capacity'!$E$12:$E$40)-IFERROR(VLOOKUP($A414,'Entry capacity'!$A$12:$E$40,6,FALSE),0))</f>
        <v>589.42477387860288</v>
      </c>
    </row>
    <row r="415" spans="1:5" ht="15" customHeight="1" x14ac:dyDescent="0.25">
      <c r="A415" s="41" t="str">
        <f t="shared" ref="A415:B415" si="115">A128</f>
        <v>B05</v>
      </c>
      <c r="B415" s="4" t="str">
        <f t="shared" si="115"/>
        <v>Salida Nacional / National exit</v>
      </c>
      <c r="C415" s="46" cm="1">
        <f t="array" ref="C415">SUMPRODUCT('Distance Matrix_ex'!$B128:$AD128,TRANSPOSE('Entry capacity'!C$12:C$40))/(SUM('Entry capacity'!$C$12:$C$40)-IFERROR(VLOOKUP($A415,'Entry capacity'!$A$12:$E$40,4,FALSE),0))</f>
        <v>598.01340002031554</v>
      </c>
      <c r="D415" s="46" cm="1">
        <f t="array" ref="D415">SUMPRODUCT('Distance Matrix_ex'!$B128:$AD128,TRANSPOSE('Entry capacity'!D$12:D$40))/(SUM('Entry capacity'!$D$12:$D$40)-IFERROR(VLOOKUP($A415,'Entry capacity'!$A$12:$E$40,5,FALSE),0))</f>
        <v>589.81753141515196</v>
      </c>
      <c r="E415" s="51" cm="1">
        <f t="array" ref="E415">SUMPRODUCT('Distance Matrix_ex'!$B128:$AD128,TRANSPOSE('Entry capacity'!E$12:E$40))/(SUM('Entry capacity'!$E$12:$E$40)-IFERROR(VLOOKUP($A415,'Entry capacity'!$A$12:$E$40,6,FALSE),0))</f>
        <v>590.46989676063356</v>
      </c>
    </row>
    <row r="416" spans="1:5" ht="15" customHeight="1" x14ac:dyDescent="0.25">
      <c r="A416" s="41" t="str">
        <f t="shared" ref="A416:B416" si="116">A129</f>
        <v>B07</v>
      </c>
      <c r="B416" s="4" t="str">
        <f t="shared" si="116"/>
        <v>Salida Nacional / National exit</v>
      </c>
      <c r="C416" s="46" cm="1">
        <f t="array" ref="C416">SUMPRODUCT('Distance Matrix_ex'!$B129:$AD129,TRANSPOSE('Entry capacity'!C$12:C$40))/(SUM('Entry capacity'!$C$12:$C$40)-IFERROR(VLOOKUP($A416,'Entry capacity'!$A$12:$E$40,4,FALSE),0))</f>
        <v>602.18606732131002</v>
      </c>
      <c r="D416" s="46" cm="1">
        <f t="array" ref="D416">SUMPRODUCT('Distance Matrix_ex'!$B129:$AD129,TRANSPOSE('Entry capacity'!D$12:D$40))/(SUM('Entry capacity'!$D$12:$D$40)-IFERROR(VLOOKUP($A416,'Entry capacity'!$A$12:$E$40,5,FALSE),0))</f>
        <v>594.13851809767505</v>
      </c>
      <c r="E416" s="51" cm="1">
        <f t="array" ref="E416">SUMPRODUCT('Distance Matrix_ex'!$B129:$AD129,TRANSPOSE('Entry capacity'!E$12:E$40))/(SUM('Entry capacity'!$E$12:$E$40)-IFERROR(VLOOKUP($A416,'Entry capacity'!$A$12:$E$40,6,FALSE),0))</f>
        <v>594.70323853397508</v>
      </c>
    </row>
    <row r="417" spans="1:5" ht="15" customHeight="1" x14ac:dyDescent="0.25">
      <c r="A417" s="41" t="str">
        <f t="shared" ref="A417:B417" si="117">A130</f>
        <v>B08</v>
      </c>
      <c r="B417" s="4" t="str">
        <f t="shared" si="117"/>
        <v>Salida Nacional / National exit</v>
      </c>
      <c r="C417" s="46" cm="1">
        <f t="array" ref="C417">SUMPRODUCT('Distance Matrix_ex'!$B130:$AD130,TRANSPOSE('Entry capacity'!C$12:C$40))/(SUM('Entry capacity'!$C$12:$C$40)-IFERROR(VLOOKUP($A417,'Entry capacity'!$A$12:$E$40,4,FALSE),0))</f>
        <v>603.48396130849494</v>
      </c>
      <c r="D417" s="46" cm="1">
        <f t="array" ref="D417">SUMPRODUCT('Distance Matrix_ex'!$B130:$AD130,TRANSPOSE('Entry capacity'!D$12:D$40))/(SUM('Entry capacity'!$D$12:$D$40)-IFERROR(VLOOKUP($A417,'Entry capacity'!$A$12:$E$40,5,FALSE),0))</f>
        <v>595.4819576484241</v>
      </c>
      <c r="E417" s="51" cm="1">
        <f t="array" ref="E417">SUMPRODUCT('Distance Matrix_ex'!$B130:$AD130,TRANSPOSE('Entry capacity'!E$12:E$40))/(SUM('Entry capacity'!$E$12:$E$40)-IFERROR(VLOOKUP($A417,'Entry capacity'!$A$12:$E$40,6,FALSE),0))</f>
        <v>596.02708650683508</v>
      </c>
    </row>
    <row r="418" spans="1:5" ht="15" customHeight="1" x14ac:dyDescent="0.25">
      <c r="A418" s="41" t="str">
        <f t="shared" ref="A418:B418" si="118">A131</f>
        <v>B10</v>
      </c>
      <c r="B418" s="4" t="str">
        <f t="shared" si="118"/>
        <v>Salida Nacional / National exit</v>
      </c>
      <c r="C418" s="46" cm="1">
        <f t="array" ref="C418">SUMPRODUCT('Distance Matrix_ex'!$B131:$AD131,TRANSPOSE('Entry capacity'!C$12:C$40))/(SUM('Entry capacity'!$C$12:$C$40)-IFERROR(VLOOKUP($A418,'Entry capacity'!$A$12:$E$40,4,FALSE),0))</f>
        <v>604.38769714601642</v>
      </c>
      <c r="D418" s="46" cm="1">
        <f t="array" ref="D418">SUMPRODUCT('Distance Matrix_ex'!$B131:$AD131,TRANSPOSE('Entry capacity'!D$12:D$40))/(SUM('Entry capacity'!$D$12:$D$40)-IFERROR(VLOOKUP($A418,'Entry capacity'!$A$12:$E$40,5,FALSE),0))</f>
        <v>596.83412817219755</v>
      </c>
      <c r="E418" s="51" cm="1">
        <f t="array" ref="E418">SUMPRODUCT('Distance Matrix_ex'!$B131:$AD131,TRANSPOSE('Entry capacity'!E$12:E$40))/(SUM('Entry capacity'!$E$12:$E$40)-IFERROR(VLOOKUP($A418,'Entry capacity'!$A$12:$E$40,6,FALSE),0))</f>
        <v>597.31254509616076</v>
      </c>
    </row>
    <row r="419" spans="1:5" ht="15" customHeight="1" x14ac:dyDescent="0.25">
      <c r="A419" s="41" t="str">
        <f t="shared" ref="A419:B419" si="119">A132</f>
        <v>B14</v>
      </c>
      <c r="B419" s="4" t="str">
        <f t="shared" si="119"/>
        <v>Salida Nacional / National exit</v>
      </c>
      <c r="C419" s="46" cm="1">
        <f t="array" ref="C419">SUMPRODUCT('Distance Matrix_ex'!$B132:$AD132,TRANSPOSE('Entry capacity'!C$12:C$40))/(SUM('Entry capacity'!$C$12:$C$40)-IFERROR(VLOOKUP($A419,'Entry capacity'!$A$12:$E$40,4,FALSE),0))</f>
        <v>600.4306193628172</v>
      </c>
      <c r="D419" s="46" cm="1">
        <f t="array" ref="D419">SUMPRODUCT('Distance Matrix_ex'!$B132:$AD132,TRANSPOSE('Entry capacity'!D$12:D$40))/(SUM('Entry capacity'!$D$12:$D$40)-IFERROR(VLOOKUP($A419,'Entry capacity'!$A$12:$E$40,5,FALSE),0))</f>
        <v>593.87419096674284</v>
      </c>
      <c r="E419" s="51" cm="1">
        <f t="array" ref="E419">SUMPRODUCT('Distance Matrix_ex'!$B132:$AD132,TRANSPOSE('Entry capacity'!E$12:E$40))/(SUM('Entry capacity'!$E$12:$E$40)-IFERROR(VLOOKUP($A419,'Entry capacity'!$A$12:$E$40,6,FALSE),0))</f>
        <v>594.33775055347382</v>
      </c>
    </row>
    <row r="420" spans="1:5" ht="15" customHeight="1" x14ac:dyDescent="0.25">
      <c r="A420" s="41" t="str">
        <f t="shared" ref="A420:B420" si="120">A133</f>
        <v>B18</v>
      </c>
      <c r="B420" s="4" t="str">
        <f t="shared" si="120"/>
        <v>Salida Nacional / National exit</v>
      </c>
      <c r="C420" s="46" cm="1">
        <f t="array" ref="C420">SUMPRODUCT('Distance Matrix_ex'!$B133:$AD133,TRANSPOSE('Entry capacity'!C$12:C$40))/(SUM('Entry capacity'!$C$12:$C$40)-IFERROR(VLOOKUP($A420,'Entry capacity'!$A$12:$E$40,4,FALSE),0))</f>
        <v>588.74975481664057</v>
      </c>
      <c r="D420" s="46" cm="1">
        <f t="array" ref="D420">SUMPRODUCT('Distance Matrix_ex'!$B133:$AD133,TRANSPOSE('Entry capacity'!D$12:D$40))/(SUM('Entry capacity'!$D$12:$D$40)-IFERROR(VLOOKUP($A420,'Entry capacity'!$A$12:$E$40,5,FALSE),0))</f>
        <v>583.54671968746993</v>
      </c>
      <c r="E420" s="51" cm="1">
        <f t="array" ref="E420">SUMPRODUCT('Distance Matrix_ex'!$B133:$AD133,TRANSPOSE('Entry capacity'!E$12:E$40))/(SUM('Entry capacity'!$E$12:$E$40)-IFERROR(VLOOKUP($A420,'Entry capacity'!$A$12:$E$40,6,FALSE),0))</f>
        <v>583.97400398134187</v>
      </c>
    </row>
    <row r="421" spans="1:5" ht="15" customHeight="1" x14ac:dyDescent="0.25">
      <c r="A421" s="41" t="str">
        <f t="shared" ref="A421:B421" si="121">A134</f>
        <v>B19</v>
      </c>
      <c r="B421" s="4" t="str">
        <f t="shared" si="121"/>
        <v>Salida Nacional / National exit</v>
      </c>
      <c r="C421" s="46" cm="1">
        <f t="array" ref="C421">SUMPRODUCT('Distance Matrix_ex'!$B134:$AD134,TRANSPOSE('Entry capacity'!C$12:C$40))/(SUM('Entry capacity'!$C$12:$C$40)-IFERROR(VLOOKUP($A421,'Entry capacity'!$A$12:$E$40,4,FALSE),0))</f>
        <v>587.74376441279912</v>
      </c>
      <c r="D421" s="46" cm="1">
        <f t="array" ref="D421">SUMPRODUCT('Distance Matrix_ex'!$B134:$AD134,TRANSPOSE('Entry capacity'!D$12:D$40))/(SUM('Entry capacity'!$D$12:$D$40)-IFERROR(VLOOKUP($A421,'Entry capacity'!$A$12:$E$40,5,FALSE),0))</f>
        <v>583.00661809698272</v>
      </c>
      <c r="E421" s="51" cm="1">
        <f t="array" ref="E421">SUMPRODUCT('Distance Matrix_ex'!$B134:$AD134,TRANSPOSE('Entry capacity'!E$12:E$40))/(SUM('Entry capacity'!$E$12:$E$40)-IFERROR(VLOOKUP($A421,'Entry capacity'!$A$12:$E$40,6,FALSE),0))</f>
        <v>583.4023661535382</v>
      </c>
    </row>
    <row r="422" spans="1:5" ht="15" customHeight="1" x14ac:dyDescent="0.25">
      <c r="A422" s="41" t="str">
        <f t="shared" ref="A422:B422" si="122">A135</f>
        <v>B20</v>
      </c>
      <c r="B422" s="4" t="str">
        <f t="shared" si="122"/>
        <v>Salida Nacional / National exit</v>
      </c>
      <c r="C422" s="46" cm="1">
        <f t="array" ref="C422">SUMPRODUCT('Distance Matrix_ex'!$B135:$AD135,TRANSPOSE('Entry capacity'!C$12:C$40))/(SUM('Entry capacity'!$C$12:$C$40)-IFERROR(VLOOKUP($A422,'Entry capacity'!$A$12:$E$40,4,FALSE),0))</f>
        <v>586.99082949971648</v>
      </c>
      <c r="D422" s="46" cm="1">
        <f t="array" ref="D422">SUMPRODUCT('Distance Matrix_ex'!$B135:$AD135,TRANSPOSE('Entry capacity'!D$12:D$40))/(SUM('Entry capacity'!$D$12:$D$40)-IFERROR(VLOOKUP($A422,'Entry capacity'!$A$12:$E$40,5,FALSE),0))</f>
        <v>582.60237831245138</v>
      </c>
      <c r="E422" s="51" cm="1">
        <f t="array" ref="E422">SUMPRODUCT('Distance Matrix_ex'!$B135:$AD135,TRANSPOSE('Entry capacity'!E$12:E$40))/(SUM('Entry capacity'!$E$12:$E$40)-IFERROR(VLOOKUP($A422,'Entry capacity'!$A$12:$E$40,6,FALSE),0))</f>
        <v>582.97452302844636</v>
      </c>
    </row>
    <row r="423" spans="1:5" ht="15" customHeight="1" x14ac:dyDescent="0.25">
      <c r="A423" s="41" t="str">
        <f t="shared" ref="A423:B423" si="123">A136</f>
        <v>BIO MADRID</v>
      </c>
      <c r="B423" s="4" t="str">
        <f t="shared" si="123"/>
        <v>Salida Nacional / National exit</v>
      </c>
      <c r="C423" s="46" cm="1">
        <f t="array" ref="C423">SUMPRODUCT('Distance Matrix_ex'!$B136:$AD136,TRANSPOSE('Entry capacity'!C$12:C$40))/(SUM('Entry capacity'!$C$12:$C$40)-IFERROR(VLOOKUP($A423,'Entry capacity'!$A$12:$E$40,4,FALSE),0))</f>
        <v>586.77394376231791</v>
      </c>
      <c r="D423" s="46" cm="1">
        <f t="array" ref="D423">SUMPRODUCT('Distance Matrix_ex'!$B136:$AD136,TRANSPOSE('Entry capacity'!D$12:D$40))/(SUM('Entry capacity'!$D$12:$D$40)-IFERROR(VLOOKUP($A423,'Entry capacity'!$A$12:$E$40,5,FALSE),0))</f>
        <v>582.60664693734634</v>
      </c>
      <c r="E423" s="51" cm="1">
        <f t="array" ref="E423">SUMPRODUCT('Distance Matrix_ex'!$B136:$AD136,TRANSPOSE('Entry capacity'!E$12:E$40))/(SUM('Entry capacity'!$E$12:$E$40)-IFERROR(VLOOKUP($A423,'Entry capacity'!$A$12:$E$40,6,FALSE),0))</f>
        <v>582.71293290612857</v>
      </c>
    </row>
    <row r="424" spans="1:5" ht="15" customHeight="1" x14ac:dyDescent="0.25">
      <c r="A424" s="41" t="str">
        <f t="shared" ref="A424:B424" si="124">A137</f>
        <v>B22</v>
      </c>
      <c r="B424" s="4" t="str">
        <f t="shared" si="124"/>
        <v>Salida Nacional / National exit</v>
      </c>
      <c r="C424" s="46" cm="1">
        <f t="array" ref="C424">SUMPRODUCT('Distance Matrix_ex'!$B137:$AD137,TRANSPOSE('Entry capacity'!C$12:C$40))/(SUM('Entry capacity'!$C$12:$C$40)-IFERROR(VLOOKUP($A424,'Entry capacity'!$A$12:$E$40,4,FALSE),0))</f>
        <v>586.15493823443217</v>
      </c>
      <c r="D424" s="46" cm="1">
        <f t="array" ref="D424">SUMPRODUCT('Distance Matrix_ex'!$B137:$AD137,TRANSPOSE('Entry capacity'!D$12:D$40))/(SUM('Entry capacity'!$D$12:$D$40)-IFERROR(VLOOKUP($A424,'Entry capacity'!$A$12:$E$40,5,FALSE),0))</f>
        <v>582.15594429611508</v>
      </c>
      <c r="E424" s="51" cm="1">
        <f t="array" ref="E424">SUMPRODUCT('Distance Matrix_ex'!$B137:$AD137,TRANSPOSE('Entry capacity'!E$12:E$40))/(SUM('Entry capacity'!$E$12:$E$40)-IFERROR(VLOOKUP($A424,'Entry capacity'!$A$12:$E$40,6,FALSE),0))</f>
        <v>582.501943758229</v>
      </c>
    </row>
    <row r="425" spans="1:5" ht="15" customHeight="1" x14ac:dyDescent="0.25">
      <c r="A425" s="41" t="str">
        <f t="shared" ref="A425:B425" si="125">A138</f>
        <v>C1.01</v>
      </c>
      <c r="B425" s="4" t="str">
        <f t="shared" si="125"/>
        <v>Salida Nacional / National exit</v>
      </c>
      <c r="C425" s="46" cm="1">
        <f t="array" ref="C425">SUMPRODUCT('Distance Matrix_ex'!$B138:$AD138,TRANSPOSE('Entry capacity'!C$12:C$40))/(SUM('Entry capacity'!$C$12:$C$40)-IFERROR(VLOOKUP($A425,'Entry capacity'!$A$12:$E$40,4,FALSE),0))</f>
        <v>664.51209229684684</v>
      </c>
      <c r="D425" s="46" cm="1">
        <f t="array" ref="D425">SUMPRODUCT('Distance Matrix_ex'!$B138:$AD138,TRANSPOSE('Entry capacity'!D$12:D$40))/(SUM('Entry capacity'!$D$12:$D$40)-IFERROR(VLOOKUP($A425,'Entry capacity'!$A$12:$E$40,5,FALSE),0))</f>
        <v>657.54907241606747</v>
      </c>
      <c r="E425" s="51" cm="1">
        <f t="array" ref="E425">SUMPRODUCT('Distance Matrix_ex'!$B138:$AD138,TRANSPOSE('Entry capacity'!E$12:E$40))/(SUM('Entry capacity'!$E$12:$E$40)-IFERROR(VLOOKUP($A425,'Entry capacity'!$A$12:$E$40,6,FALSE),0))</f>
        <v>658.93194025089758</v>
      </c>
    </row>
    <row r="426" spans="1:5" ht="15" customHeight="1" x14ac:dyDescent="0.25">
      <c r="A426" s="41" t="str">
        <f t="shared" ref="A426:B426" si="126">A139</f>
        <v>C2X.01</v>
      </c>
      <c r="B426" s="4" t="str">
        <f t="shared" si="126"/>
        <v>Salida Nacional / National exit</v>
      </c>
      <c r="C426" s="46" cm="1">
        <f t="array" ref="C426">SUMPRODUCT('Distance Matrix_ex'!$B139:$AD139,TRANSPOSE('Entry capacity'!C$12:C$40))/(SUM('Entry capacity'!$C$12:$C$40)-IFERROR(VLOOKUP($A426,'Entry capacity'!$A$12:$E$40,4,FALSE),0))</f>
        <v>671.68705024826772</v>
      </c>
      <c r="D426" s="46" cm="1">
        <f t="array" ref="D426">SUMPRODUCT('Distance Matrix_ex'!$B139:$AD139,TRANSPOSE('Entry capacity'!D$12:D$40))/(SUM('Entry capacity'!$D$12:$D$40)-IFERROR(VLOOKUP($A426,'Entry capacity'!$A$12:$E$40,5,FALSE),0))</f>
        <v>664.70895203551106</v>
      </c>
      <c r="E426" s="51" cm="1">
        <f t="array" ref="E426">SUMPRODUCT('Distance Matrix_ex'!$B139:$AD139,TRANSPOSE('Entry capacity'!E$12:E$40))/(SUM('Entry capacity'!$E$12:$E$40)-IFERROR(VLOOKUP($A426,'Entry capacity'!$A$12:$E$40,6,FALSE),0))</f>
        <v>666.11200349422984</v>
      </c>
    </row>
    <row r="427" spans="1:5" ht="15" customHeight="1" x14ac:dyDescent="0.25">
      <c r="A427" s="41" t="str">
        <f t="shared" ref="A427:B427" si="127">A140</f>
        <v>CC.BE</v>
      </c>
      <c r="B427" s="4" t="str">
        <f t="shared" si="127"/>
        <v>Salida Nacional / National exit</v>
      </c>
      <c r="C427" s="46" cm="1">
        <f t="array" ref="C427">SUMPRODUCT('Distance Matrix_ex'!$B140:$AD140,TRANSPOSE('Entry capacity'!C$12:C$40))/(SUM('Entry capacity'!$C$12:$C$40)-IFERROR(VLOOKUP($A427,'Entry capacity'!$A$12:$E$40,4,FALSE),0))</f>
        <v>685.17314394388643</v>
      </c>
      <c r="D427" s="46" cm="1">
        <f t="array" ref="D427">SUMPRODUCT('Distance Matrix_ex'!$B140:$AD140,TRANSPOSE('Entry capacity'!D$12:D$40))/(SUM('Entry capacity'!$D$12:$D$40)-IFERROR(VLOOKUP($A427,'Entry capacity'!$A$12:$E$40,5,FALSE),0))</f>
        <v>690.65927435712422</v>
      </c>
      <c r="E427" s="51" cm="1">
        <f t="array" ref="E427">SUMPRODUCT('Distance Matrix_ex'!$B140:$AD140,TRANSPOSE('Entry capacity'!E$12:E$40))/(SUM('Entry capacity'!$E$12:$E$40)-IFERROR(VLOOKUP($A427,'Entry capacity'!$A$12:$E$40,6,FALSE),0))</f>
        <v>691.87033598418486</v>
      </c>
    </row>
    <row r="428" spans="1:5" ht="15" customHeight="1" x14ac:dyDescent="0.25">
      <c r="A428" s="41" t="str">
        <f t="shared" ref="A428:B428" si="128">A141</f>
        <v>CC.CT.E</v>
      </c>
      <c r="B428" s="4" t="str">
        <f t="shared" si="128"/>
        <v>Salida Nacional / National exit</v>
      </c>
      <c r="C428" s="46" cm="1">
        <f t="array" ref="C428">SUMPRODUCT('Distance Matrix_ex'!$B141:$AD141,TRANSPOSE('Entry capacity'!C$12:C$40))/(SUM('Entry capacity'!$C$12:$C$40)-IFERROR(VLOOKUP($A428,'Entry capacity'!$A$12:$E$40,4,FALSE),0))</f>
        <v>763.30022562763918</v>
      </c>
      <c r="D428" s="46" cm="1">
        <f t="array" ref="D428">SUMPRODUCT('Distance Matrix_ex'!$B141:$AD141,TRANSPOSE('Entry capacity'!D$12:D$40))/(SUM('Entry capacity'!$D$12:$D$40)-IFERROR(VLOOKUP($A428,'Entry capacity'!$A$12:$E$40,5,FALSE),0))</f>
        <v>770.90903040122942</v>
      </c>
      <c r="E428" s="51" cm="1">
        <f t="array" ref="E428">SUMPRODUCT('Distance Matrix_ex'!$B141:$AD141,TRANSPOSE('Entry capacity'!E$12:E$40))/(SUM('Entry capacity'!$E$12:$E$40)-IFERROR(VLOOKUP($A428,'Entry capacity'!$A$12:$E$40,6,FALSE),0))</f>
        <v>771.31035124044001</v>
      </c>
    </row>
    <row r="429" spans="1:5" ht="15" customHeight="1" x14ac:dyDescent="0.25">
      <c r="A429" s="41" t="str">
        <f t="shared" ref="A429:B429" si="129">A142</f>
        <v>CC.IB.E</v>
      </c>
      <c r="B429" s="4" t="str">
        <f t="shared" si="129"/>
        <v>Salida Nacional / National exit</v>
      </c>
      <c r="C429" s="46" cm="1">
        <f t="array" ref="C429">SUMPRODUCT('Distance Matrix_ex'!$B142:$AD142,TRANSPOSE('Entry capacity'!C$12:C$40))/(SUM('Entry capacity'!$C$12:$C$40)-IFERROR(VLOOKUP($A429,'Entry capacity'!$A$12:$E$40,4,FALSE),0))</f>
        <v>760.50022562763945</v>
      </c>
      <c r="D429" s="46" cm="1">
        <f t="array" ref="D429">SUMPRODUCT('Distance Matrix_ex'!$B142:$AD142,TRANSPOSE('Entry capacity'!D$12:D$40))/(SUM('Entry capacity'!$D$12:$D$40)-IFERROR(VLOOKUP($A429,'Entry capacity'!$A$12:$E$40,5,FALSE),0))</f>
        <v>768.10903040122957</v>
      </c>
      <c r="E429" s="51" cm="1">
        <f t="array" ref="E429">SUMPRODUCT('Distance Matrix_ex'!$B142:$AD142,TRANSPOSE('Entry capacity'!E$12:E$40))/(SUM('Entry capacity'!$E$12:$E$40)-IFERROR(VLOOKUP($A429,'Entry capacity'!$A$12:$E$40,6,FALSE),0))</f>
        <v>768.51035124044006</v>
      </c>
    </row>
    <row r="430" spans="1:5" ht="15" customHeight="1" x14ac:dyDescent="0.25">
      <c r="A430" s="41" t="str">
        <f t="shared" ref="A430:B430" si="130">A143</f>
        <v>CC.PV.BBE</v>
      </c>
      <c r="B430" s="4" t="str">
        <f t="shared" si="130"/>
        <v>Salida Nacional / National exit</v>
      </c>
      <c r="C430" s="46" cm="1">
        <f t="array" ref="C430">SUMPRODUCT('Distance Matrix_ex'!$B143:$AD143,TRANSPOSE('Entry capacity'!C$12:C$40))/(SUM('Entry capacity'!$C$12:$C$40)-IFERROR(VLOOKUP($A430,'Entry capacity'!$A$12:$E$40,4,FALSE),0))</f>
        <v>681.09266757149101</v>
      </c>
      <c r="D430" s="46" cm="1">
        <f t="array" ref="D430">SUMPRODUCT('Distance Matrix_ex'!$B143:$AD143,TRANSPOSE('Entry capacity'!D$12:D$40))/(SUM('Entry capacity'!$D$12:$D$40)-IFERROR(VLOOKUP($A430,'Entry capacity'!$A$12:$E$40,5,FALSE),0))</f>
        <v>673.32680002821326</v>
      </c>
      <c r="E430" s="51" cm="1">
        <f t="array" ref="E430">SUMPRODUCT('Distance Matrix_ex'!$B143:$AD143,TRANSPOSE('Entry capacity'!E$12:E$40))/(SUM('Entry capacity'!$E$12:$E$40)-IFERROR(VLOOKUP($A430,'Entry capacity'!$A$12:$E$40,6,FALSE),0))</f>
        <v>674.6906974452769</v>
      </c>
    </row>
    <row r="431" spans="1:5" ht="15" customHeight="1" x14ac:dyDescent="0.25">
      <c r="A431" s="41" t="str">
        <f t="shared" ref="A431:B431" si="131">A144</f>
        <v>CC.SG.UF</v>
      </c>
      <c r="B431" s="4" t="str">
        <f t="shared" si="131"/>
        <v>Salida Nacional / National exit</v>
      </c>
      <c r="C431" s="46" cm="1">
        <f t="array" ref="C431">SUMPRODUCT('Distance Matrix_ex'!$B144:$AD144,TRANSPOSE('Entry capacity'!C$12:C$40))/(SUM('Entry capacity'!$C$12:$C$40)-IFERROR(VLOOKUP($A431,'Entry capacity'!$A$12:$E$40,4,FALSE),0))</f>
        <v>551.46106312970358</v>
      </c>
      <c r="D431" s="46" cm="1">
        <f t="array" ref="D431">SUMPRODUCT('Distance Matrix_ex'!$B144:$AD144,TRANSPOSE('Entry capacity'!D$12:D$40))/(SUM('Entry capacity'!$D$12:$D$40)-IFERROR(VLOOKUP($A431,'Entry capacity'!$A$12:$E$40,5,FALSE),0))</f>
        <v>559.45608149782981</v>
      </c>
      <c r="E431" s="51" cm="1">
        <f t="array" ref="E431">SUMPRODUCT('Distance Matrix_ex'!$B144:$AD144,TRANSPOSE('Entry capacity'!E$12:E$40))/(SUM('Entry capacity'!$E$12:$E$40)-IFERROR(VLOOKUP($A431,'Entry capacity'!$A$12:$E$40,6,FALSE),0))</f>
        <v>560.16134090414039</v>
      </c>
    </row>
    <row r="432" spans="1:5" ht="15" customHeight="1" x14ac:dyDescent="0.25">
      <c r="A432" s="41" t="str">
        <f t="shared" ref="A432:B432" si="132">A145</f>
        <v>CC.SON.E</v>
      </c>
      <c r="B432" s="4" t="str">
        <f t="shared" si="132"/>
        <v>Salida Nacional / National exit</v>
      </c>
      <c r="C432" s="46" cm="1">
        <f t="array" ref="C432">SUMPRODUCT('Distance Matrix_ex'!$B145:$AD145,TRANSPOSE('Entry capacity'!C$12:C$40))/(SUM('Entry capacity'!$C$12:$C$40)-IFERROR(VLOOKUP($A432,'Entry capacity'!$A$12:$E$40,4,FALSE),0))</f>
        <v>780.30022562763952</v>
      </c>
      <c r="D432" s="46" cm="1">
        <f t="array" ref="D432">SUMPRODUCT('Distance Matrix_ex'!$B145:$AD145,TRANSPOSE('Entry capacity'!D$12:D$40))/(SUM('Entry capacity'!$D$12:$D$40)-IFERROR(VLOOKUP($A432,'Entry capacity'!$A$12:$E$40,5,FALSE),0))</f>
        <v>787.90903040122953</v>
      </c>
      <c r="E432" s="51" cm="1">
        <f t="array" ref="E432">SUMPRODUCT('Distance Matrix_ex'!$B145:$AD145,TRANSPOSE('Entry capacity'!E$12:E$40))/(SUM('Entry capacity'!$E$12:$E$40)-IFERROR(VLOOKUP($A432,'Entry capacity'!$A$12:$E$40,6,FALSE),0))</f>
        <v>788.3103512404399</v>
      </c>
    </row>
    <row r="433" spans="1:5" ht="15" customHeight="1" x14ac:dyDescent="0.25">
      <c r="A433" s="41" t="str">
        <f t="shared" ref="A433:B433" si="133">A146</f>
        <v>D01A</v>
      </c>
      <c r="B433" s="4" t="str">
        <f t="shared" si="133"/>
        <v>Salida Nacional / National exit</v>
      </c>
      <c r="C433" s="46" cm="1">
        <f t="array" ref="C433">SUMPRODUCT('Distance Matrix_ex'!$B146:$AD146,TRANSPOSE('Entry capacity'!C$12:C$40))/(SUM('Entry capacity'!$C$12:$C$40)-IFERROR(VLOOKUP($A433,'Entry capacity'!$A$12:$E$40,4,FALSE),0))</f>
        <v>618.44665216796159</v>
      </c>
      <c r="D433" s="46" cm="1">
        <f t="array" ref="D433">SUMPRODUCT('Distance Matrix_ex'!$B146:$AD146,TRANSPOSE('Entry capacity'!D$12:D$40))/(SUM('Entry capacity'!$D$12:$D$40)-IFERROR(VLOOKUP($A433,'Entry capacity'!$A$12:$E$40,5,FALSE),0))</f>
        <v>609.47701285325672</v>
      </c>
      <c r="E433" s="51" cm="1">
        <f t="array" ref="E433">SUMPRODUCT('Distance Matrix_ex'!$B146:$AD146,TRANSPOSE('Entry capacity'!E$12:E$40))/(SUM('Entry capacity'!$E$12:$E$40)-IFERROR(VLOOKUP($A433,'Entry capacity'!$A$12:$E$40,6,FALSE),0))</f>
        <v>610.11240192731555</v>
      </c>
    </row>
    <row r="434" spans="1:5" ht="15" customHeight="1" x14ac:dyDescent="0.25">
      <c r="A434" s="41" t="str">
        <f t="shared" ref="A434:B434" si="134">A147</f>
        <v>D03A</v>
      </c>
      <c r="B434" s="4" t="str">
        <f t="shared" si="134"/>
        <v>Salida Nacional / National exit</v>
      </c>
      <c r="C434" s="46" cm="1">
        <f t="array" ref="C434">SUMPRODUCT('Distance Matrix_ex'!$B147:$AD147,TRANSPOSE('Entry capacity'!C$12:C$40))/(SUM('Entry capacity'!$C$12:$C$40)-IFERROR(VLOOKUP($A434,'Entry capacity'!$A$12:$E$40,4,FALSE),0))</f>
        <v>648.02101133009387</v>
      </c>
      <c r="D434" s="46" cm="1">
        <f t="array" ref="D434">SUMPRODUCT('Distance Matrix_ex'!$B147:$AD147,TRANSPOSE('Entry capacity'!D$12:D$40))/(SUM('Entry capacity'!$D$12:$D$40)-IFERROR(VLOOKUP($A434,'Entry capacity'!$A$12:$E$40,5,FALSE),0))</f>
        <v>638.34897063295477</v>
      </c>
      <c r="E434" s="51" cm="1">
        <f t="array" ref="E434">SUMPRODUCT('Distance Matrix_ex'!$B147:$AD147,TRANSPOSE('Entry capacity'!E$12:E$40))/(SUM('Entry capacity'!$E$12:$E$40)-IFERROR(VLOOKUP($A434,'Entry capacity'!$A$12:$E$40,6,FALSE),0))</f>
        <v>639.01285594447029</v>
      </c>
    </row>
    <row r="435" spans="1:5" ht="15" customHeight="1" x14ac:dyDescent="0.25">
      <c r="A435" s="41" t="str">
        <f t="shared" ref="A435:B435" si="135">A148</f>
        <v>D04</v>
      </c>
      <c r="B435" s="4" t="str">
        <f t="shared" si="135"/>
        <v>Salida Nacional / National exit</v>
      </c>
      <c r="C435" s="46" cm="1">
        <f t="array" ref="C435">SUMPRODUCT('Distance Matrix_ex'!$B148:$AD148,TRANSPOSE('Entry capacity'!C$12:C$40))/(SUM('Entry capacity'!$C$12:$C$40)-IFERROR(VLOOKUP($A435,'Entry capacity'!$A$12:$E$40,4,FALSE),0))</f>
        <v>654.90624976057154</v>
      </c>
      <c r="D435" s="46" cm="1">
        <f t="array" ref="D435">SUMPRODUCT('Distance Matrix_ex'!$B148:$AD148,TRANSPOSE('Entry capacity'!D$12:D$40))/(SUM('Entry capacity'!$D$12:$D$40)-IFERROR(VLOOKUP($A435,'Entry capacity'!$A$12:$E$40,5,FALSE),0))</f>
        <v>645.07061311625307</v>
      </c>
      <c r="E435" s="51" cm="1">
        <f t="array" ref="E435">SUMPRODUCT('Distance Matrix_ex'!$B148:$AD148,TRANSPOSE('Entry capacity'!E$12:E$40))/(SUM('Entry capacity'!$E$12:$E$40)-IFERROR(VLOOKUP($A435,'Entry capacity'!$A$12:$E$40,6,FALSE),0))</f>
        <v>645.74120606604583</v>
      </c>
    </row>
    <row r="436" spans="1:5" ht="15" customHeight="1" x14ac:dyDescent="0.25">
      <c r="A436" s="41" t="str">
        <f t="shared" ref="A436:B436" si="136">A149</f>
        <v>D06</v>
      </c>
      <c r="B436" s="4" t="str">
        <f t="shared" si="136"/>
        <v>Salida Nacional / National exit</v>
      </c>
      <c r="C436" s="46" cm="1">
        <f t="array" ref="C436">SUMPRODUCT('Distance Matrix_ex'!$B149:$AD149,TRANSPOSE('Entry capacity'!C$12:C$40))/(SUM('Entry capacity'!$C$12:$C$40)-IFERROR(VLOOKUP($A436,'Entry capacity'!$A$12:$E$40,4,FALSE),0))</f>
        <v>675.31679092369041</v>
      </c>
      <c r="D436" s="46" cm="1">
        <f t="array" ref="D436">SUMPRODUCT('Distance Matrix_ex'!$B149:$AD149,TRANSPOSE('Entry capacity'!D$12:D$40))/(SUM('Entry capacity'!$D$12:$D$40)-IFERROR(VLOOKUP($A436,'Entry capacity'!$A$12:$E$40,5,FALSE),0))</f>
        <v>664.82605245394348</v>
      </c>
      <c r="E436" s="51" cm="1">
        <f t="array" ref="E436">SUMPRODUCT('Distance Matrix_ex'!$B149:$AD149,TRANSPOSE('Entry capacity'!E$12:E$40))/(SUM('Entry capacity'!$E$12:$E$40)-IFERROR(VLOOKUP($A436,'Entry capacity'!$A$12:$E$40,6,FALSE),0))</f>
        <v>665.54095797857678</v>
      </c>
    </row>
    <row r="437" spans="1:5" ht="15" customHeight="1" x14ac:dyDescent="0.25">
      <c r="A437" s="41" t="str">
        <f t="shared" ref="A437:B437" si="137">A150</f>
        <v>D06A</v>
      </c>
      <c r="B437" s="4" t="str">
        <f t="shared" si="137"/>
        <v>Salida Nacional / National exit</v>
      </c>
      <c r="C437" s="46" cm="1">
        <f t="array" ref="C437">SUMPRODUCT('Distance Matrix_ex'!$B150:$AD150,TRANSPOSE('Entry capacity'!C$12:C$40))/(SUM('Entry capacity'!$C$12:$C$40)-IFERROR(VLOOKUP($A437,'Entry capacity'!$A$12:$E$40,4,FALSE),0))</f>
        <v>680.90751406111178</v>
      </c>
      <c r="D437" s="46" cm="1">
        <f t="array" ref="D437">SUMPRODUCT('Distance Matrix_ex'!$B150:$AD150,TRANSPOSE('Entry capacity'!D$12:D$40))/(SUM('Entry capacity'!$D$12:$D$40)-IFERROR(VLOOKUP($A437,'Entry capacity'!$A$12:$E$40,5,FALSE),0))</f>
        <v>670.20988849454636</v>
      </c>
      <c r="E437" s="51" cm="1">
        <f t="array" ref="E437">SUMPRODUCT('Distance Matrix_ex'!$B150:$AD150,TRANSPOSE('Entry capacity'!E$12:E$40))/(SUM('Entry capacity'!$E$12:$E$40)-IFERROR(VLOOKUP($A437,'Entry capacity'!$A$12:$E$40,6,FALSE),0))</f>
        <v>670.99778479768111</v>
      </c>
    </row>
    <row r="438" spans="1:5" ht="15" customHeight="1" x14ac:dyDescent="0.25">
      <c r="A438" s="41" t="str">
        <f t="shared" ref="A438:B438" si="138">A151</f>
        <v>D07</v>
      </c>
      <c r="B438" s="4" t="str">
        <f t="shared" si="138"/>
        <v>Salida Nacional / National exit</v>
      </c>
      <c r="C438" s="46" cm="1">
        <f t="array" ref="C438">SUMPRODUCT('Distance Matrix_ex'!$B151:$AD151,TRANSPOSE('Entry capacity'!C$12:C$40))/(SUM('Entry capacity'!$C$12:$C$40)-IFERROR(VLOOKUP($A438,'Entry capacity'!$A$12:$E$40,4,FALSE),0))</f>
        <v>682.45514175837673</v>
      </c>
      <c r="D438" s="46" cm="1">
        <f t="array" ref="D438">SUMPRODUCT('Distance Matrix_ex'!$B151:$AD151,TRANSPOSE('Entry capacity'!D$12:D$40))/(SUM('Entry capacity'!$D$12:$D$40)-IFERROR(VLOOKUP($A438,'Entry capacity'!$A$12:$E$40,5,FALSE),0))</f>
        <v>671.7011081784774</v>
      </c>
      <c r="E438" s="51" cm="1">
        <f t="array" ref="E438">SUMPRODUCT('Distance Matrix_ex'!$B151:$AD151,TRANSPOSE('Entry capacity'!E$12:E$40))/(SUM('Entry capacity'!$E$12:$E$40)-IFERROR(VLOOKUP($A438,'Entry capacity'!$A$12:$E$40,6,FALSE),0))</f>
        <v>672.49452547536828</v>
      </c>
    </row>
    <row r="439" spans="1:5" ht="15" customHeight="1" x14ac:dyDescent="0.25">
      <c r="A439" s="41" t="str">
        <f t="shared" ref="A439:B439" si="139">A152</f>
        <v>D07.14</v>
      </c>
      <c r="B439" s="4" t="str">
        <f t="shared" si="139"/>
        <v>Salida Nacional / National exit</v>
      </c>
      <c r="C439" s="46" cm="1">
        <f t="array" ref="C439">SUMPRODUCT('Distance Matrix_ex'!$B152:$AD152,TRANSPOSE('Entry capacity'!C$12:C$40))/(SUM('Entry capacity'!$C$12:$C$40)-IFERROR(VLOOKUP($A439,'Entry capacity'!$A$12:$E$40,4,FALSE),0))</f>
        <v>707.53862296733189</v>
      </c>
      <c r="D439" s="46" cm="1">
        <f t="array" ref="D439">SUMPRODUCT('Distance Matrix_ex'!$B152:$AD152,TRANSPOSE('Entry capacity'!D$12:D$40))/(SUM('Entry capacity'!$D$12:$D$40)-IFERROR(VLOOKUP($A439,'Entry capacity'!$A$12:$E$40,5,FALSE),0))</f>
        <v>698.29231044576557</v>
      </c>
      <c r="E439" s="51" cm="1">
        <f t="array" ref="E439">SUMPRODUCT('Distance Matrix_ex'!$B152:$AD152,TRANSPOSE('Entry capacity'!E$12:E$40))/(SUM('Entry capacity'!$E$12:$E$40)-IFERROR(VLOOKUP($A439,'Entry capacity'!$A$12:$E$40,6,FALSE),0))</f>
        <v>699.39584580305439</v>
      </c>
    </row>
    <row r="440" spans="1:5" ht="15" customHeight="1" x14ac:dyDescent="0.25">
      <c r="A440" s="41" t="str">
        <f t="shared" ref="A440:B440" si="140">A153</f>
        <v>D07A</v>
      </c>
      <c r="B440" s="4" t="str">
        <f t="shared" si="140"/>
        <v>Salida Nacional / National exit</v>
      </c>
      <c r="C440" s="46" cm="1">
        <f t="array" ref="C440">SUMPRODUCT('Distance Matrix_ex'!$B153:$AD153,TRANSPOSE('Entry capacity'!C$12:C$40))/(SUM('Entry capacity'!$C$12:$C$40)-IFERROR(VLOOKUP($A440,'Entry capacity'!$A$12:$E$40,4,FALSE),0))</f>
        <v>693.90735124428124</v>
      </c>
      <c r="D440" s="46" cm="1">
        <f t="array" ref="D440">SUMPRODUCT('Distance Matrix_ex'!$B153:$AD153,TRANSPOSE('Entry capacity'!D$12:D$40))/(SUM('Entry capacity'!$D$12:$D$40)-IFERROR(VLOOKUP($A440,'Entry capacity'!$A$12:$E$40,5,FALSE),0))</f>
        <v>682.74797539147903</v>
      </c>
      <c r="E440" s="51" cm="1">
        <f t="array" ref="E440">SUMPRODUCT('Distance Matrix_ex'!$B153:$AD153,TRANSPOSE('Entry capacity'!E$12:E$40))/(SUM('Entry capacity'!$E$12:$E$40)-IFERROR(VLOOKUP($A440,'Entry capacity'!$A$12:$E$40,6,FALSE),0))</f>
        <v>683.51732946781908</v>
      </c>
    </row>
    <row r="441" spans="1:5" ht="15" customHeight="1" x14ac:dyDescent="0.25">
      <c r="A441" s="41" t="str">
        <f t="shared" ref="A441:B441" si="141">A154</f>
        <v>D08A</v>
      </c>
      <c r="B441" s="4" t="str">
        <f t="shared" si="141"/>
        <v>Salida Nacional / National exit</v>
      </c>
      <c r="C441" s="46" cm="1">
        <f t="array" ref="C441">SUMPRODUCT('Distance Matrix_ex'!$B154:$AD154,TRANSPOSE('Entry capacity'!C$12:C$40))/(SUM('Entry capacity'!$C$12:$C$40)-IFERROR(VLOOKUP($A441,'Entry capacity'!$A$12:$E$40,4,FALSE),0))</f>
        <v>705.0835305825002</v>
      </c>
      <c r="D441" s="46" cm="1">
        <f t="array" ref="D441">SUMPRODUCT('Distance Matrix_ex'!$B154:$AD154,TRANSPOSE('Entry capacity'!D$12:D$40))/(SUM('Entry capacity'!$D$12:$D$40)-IFERROR(VLOOKUP($A441,'Entry capacity'!$A$12:$E$40,5,FALSE),0))</f>
        <v>693.51646246200607</v>
      </c>
      <c r="E441" s="51" cm="1">
        <f t="array" ref="E441">SUMPRODUCT('Distance Matrix_ex'!$B154:$AD154,TRANSPOSE('Entry capacity'!E$12:E$40))/(SUM('Entry capacity'!$E$12:$E$40)-IFERROR(VLOOKUP($A441,'Entry capacity'!$A$12:$E$40,6,FALSE),0))</f>
        <v>694.25793688078318</v>
      </c>
    </row>
    <row r="442" spans="1:5" ht="15" customHeight="1" x14ac:dyDescent="0.25">
      <c r="A442" s="41" t="str">
        <f t="shared" ref="A442:B442" si="142">A155</f>
        <v>D10A</v>
      </c>
      <c r="B442" s="4" t="str">
        <f t="shared" si="142"/>
        <v>Salida Nacional / National exit</v>
      </c>
      <c r="C442" s="46" cm="1">
        <f t="array" ref="C442">SUMPRODUCT('Distance Matrix_ex'!$B155:$AD155,TRANSPOSE('Entry capacity'!C$12:C$40))/(SUM('Entry capacity'!$C$12:$C$40)-IFERROR(VLOOKUP($A442,'Entry capacity'!$A$12:$E$40,4,FALSE),0))</f>
        <v>732.10327006475768</v>
      </c>
      <c r="D442" s="46" cm="1">
        <f t="array" ref="D442">SUMPRODUCT('Distance Matrix_ex'!$B155:$AD155,TRANSPOSE('Entry capacity'!D$12:D$40))/(SUM('Entry capacity'!$D$12:$D$40)-IFERROR(VLOOKUP($A442,'Entry capacity'!$A$12:$E$40,5,FALSE),0))</f>
        <v>719.53830248711461</v>
      </c>
      <c r="E442" s="51" cm="1">
        <f t="array" ref="E442">SUMPRODUCT('Distance Matrix_ex'!$B155:$AD155,TRANSPOSE('Entry capacity'!E$12:E$40))/(SUM('Entry capacity'!$E$12:$E$40)-IFERROR(VLOOKUP($A442,'Entry capacity'!$A$12:$E$40,6,FALSE),0))</f>
        <v>720.20792907011071</v>
      </c>
    </row>
    <row r="443" spans="1:5" ht="15" customHeight="1" x14ac:dyDescent="0.25">
      <c r="A443" s="41" t="str">
        <f t="shared" ref="A443:B443" si="143">A156</f>
        <v>D12A</v>
      </c>
      <c r="B443" s="4" t="str">
        <f t="shared" si="143"/>
        <v>Salida Nacional / National exit</v>
      </c>
      <c r="C443" s="46" cm="1">
        <f t="array" ref="C443">SUMPRODUCT('Distance Matrix_ex'!$B156:$AD156,TRANSPOSE('Entry capacity'!C$12:C$40))/(SUM('Entry capacity'!$C$12:$C$40)-IFERROR(VLOOKUP($A443,'Entry capacity'!$A$12:$E$40,4,FALSE),0))</f>
        <v>759.91196870781243</v>
      </c>
      <c r="D443" s="46" cm="1">
        <f t="array" ref="D443">SUMPRODUCT('Distance Matrix_ex'!$B156:$AD156,TRANSPOSE('Entry capacity'!D$12:D$40))/(SUM('Entry capacity'!$D$12:$D$40)-IFERROR(VLOOKUP($A443,'Entry capacity'!$A$12:$E$40,5,FALSE),0))</f>
        <v>746.31996364529152</v>
      </c>
      <c r="E443" s="51" cm="1">
        <f t="array" ref="E443">SUMPRODUCT('Distance Matrix_ex'!$B156:$AD156,TRANSPOSE('Entry capacity'!E$12:E$40))/(SUM('Entry capacity'!$E$12:$E$40)-IFERROR(VLOOKUP($A443,'Entry capacity'!$A$12:$E$40,6,FALSE),0))</f>
        <v>746.91564448152349</v>
      </c>
    </row>
    <row r="444" spans="1:5" ht="15" customHeight="1" x14ac:dyDescent="0.25">
      <c r="A444" s="41" t="str">
        <f t="shared" ref="A444:B444" si="144">A157</f>
        <v>D13</v>
      </c>
      <c r="B444" s="4" t="str">
        <f t="shared" si="144"/>
        <v>Salida Nacional / National exit</v>
      </c>
      <c r="C444" s="46" cm="1">
        <f t="array" ref="C444">SUMPRODUCT('Distance Matrix_ex'!$B157:$AD157,TRANSPOSE('Entry capacity'!C$12:C$40))/(SUM('Entry capacity'!$C$12:$C$40)-IFERROR(VLOOKUP($A444,'Entry capacity'!$A$12:$E$40,4,FALSE),0))</f>
        <v>770.60430816966937</v>
      </c>
      <c r="D444" s="46" cm="1">
        <f t="array" ref="D444">SUMPRODUCT('Distance Matrix_ex'!$B157:$AD157,TRANSPOSE('Entry capacity'!D$12:D$40))/(SUM('Entry capacity'!$D$12:$D$40)-IFERROR(VLOOKUP($A444,'Entry capacity'!$A$12:$E$40,5,FALSE),0))</f>
        <v>756.61741107824332</v>
      </c>
      <c r="E444" s="51" cm="1">
        <f t="array" ref="E444">SUMPRODUCT('Distance Matrix_ex'!$B157:$AD157,TRANSPOSE('Entry capacity'!E$12:E$40))/(SUM('Entry capacity'!$E$12:$E$40)-IFERROR(VLOOKUP($A444,'Entry capacity'!$A$12:$E$40,6,FALSE),0))</f>
        <v>757.18466005449091</v>
      </c>
    </row>
    <row r="445" spans="1:5" ht="15" customHeight="1" x14ac:dyDescent="0.25">
      <c r="A445" s="41" t="str">
        <f t="shared" ref="A445:B445" si="145">A158</f>
        <v>D13A</v>
      </c>
      <c r="B445" s="4" t="str">
        <f t="shared" si="145"/>
        <v>Salida Nacional / National exit</v>
      </c>
      <c r="C445" s="46" cm="1">
        <f t="array" ref="C445">SUMPRODUCT('Distance Matrix_ex'!$B158:$AD158,TRANSPOSE('Entry capacity'!C$12:C$40))/(SUM('Entry capacity'!$C$12:$C$40)-IFERROR(VLOOKUP($A445,'Entry capacity'!$A$12:$E$40,4,FALSE),0))</f>
        <v>776.13715881551889</v>
      </c>
      <c r="D445" s="46" cm="1">
        <f t="array" ref="D445">SUMPRODUCT('Distance Matrix_ex'!$B158:$AD158,TRANSPOSE('Entry capacity'!D$12:D$40))/(SUM('Entry capacity'!$D$12:$D$40)-IFERROR(VLOOKUP($A445,'Entry capacity'!$A$12:$E$40,5,FALSE),0))</f>
        <v>761.94592116560614</v>
      </c>
      <c r="E445" s="51" cm="1">
        <f t="array" ref="E445">SUMPRODUCT('Distance Matrix_ex'!$B158:$AD158,TRANSPOSE('Entry capacity'!E$12:E$40))/(SUM('Entry capacity'!$E$12:$E$40)-IFERROR(VLOOKUP($A445,'Entry capacity'!$A$12:$E$40,6,FALSE),0))</f>
        <v>762.49845781108274</v>
      </c>
    </row>
    <row r="446" spans="1:5" ht="15" customHeight="1" x14ac:dyDescent="0.25">
      <c r="A446" s="41" t="str">
        <f t="shared" ref="A446:B446" si="146">A159</f>
        <v>D14</v>
      </c>
      <c r="B446" s="4" t="str">
        <f t="shared" si="146"/>
        <v>Salida Nacional / National exit</v>
      </c>
      <c r="C446" s="46" cm="1">
        <f t="array" ref="C446">SUMPRODUCT('Distance Matrix_ex'!$B159:$AD159,TRANSPOSE('Entry capacity'!C$12:C$40))/(SUM('Entry capacity'!$C$12:$C$40)-IFERROR(VLOOKUP($A446,'Entry capacity'!$A$12:$E$40,4,FALSE),0))</f>
        <v>782.77677147645227</v>
      </c>
      <c r="D446" s="46" cm="1">
        <f t="array" ref="D446">SUMPRODUCT('Distance Matrix_ex'!$B159:$AD159,TRANSPOSE('Entry capacity'!D$12:D$40))/(SUM('Entry capacity'!$D$12:$D$40)-IFERROR(VLOOKUP($A446,'Entry capacity'!$A$12:$E$40,5,FALSE),0))</f>
        <v>768.41380844607568</v>
      </c>
      <c r="E446" s="51" cm="1">
        <f t="array" ref="E446">SUMPRODUCT('Distance Matrix_ex'!$B159:$AD159,TRANSPOSE('Entry capacity'!E$12:E$40))/(SUM('Entry capacity'!$E$12:$E$40)-IFERROR(VLOOKUP($A446,'Entry capacity'!$A$12:$E$40,6,FALSE),0))</f>
        <v>768.96563383070361</v>
      </c>
    </row>
    <row r="447" spans="1:5" ht="15" customHeight="1" x14ac:dyDescent="0.25">
      <c r="A447" s="41" t="str">
        <f t="shared" ref="A447:B447" si="147">A160</f>
        <v>D15</v>
      </c>
      <c r="B447" s="4" t="str">
        <f t="shared" si="147"/>
        <v>Salida Nacional / National exit</v>
      </c>
      <c r="C447" s="46" cm="1">
        <f t="array" ref="C447">SUMPRODUCT('Distance Matrix_ex'!$B160:$AD160,TRANSPOSE('Entry capacity'!C$12:C$40))/(SUM('Entry capacity'!$C$12:$C$40)-IFERROR(VLOOKUP($A447,'Entry capacity'!$A$12:$E$40,4,FALSE),0))</f>
        <v>794.37751209878274</v>
      </c>
      <c r="D447" s="46" cm="1">
        <f t="array" ref="D447">SUMPRODUCT('Distance Matrix_ex'!$B160:$AD160,TRANSPOSE('Entry capacity'!D$12:D$40))/(SUM('Entry capacity'!$D$12:$D$40)-IFERROR(VLOOKUP($A447,'Entry capacity'!$A$12:$E$40,5,FALSE),0))</f>
        <v>779.71796166059448</v>
      </c>
      <c r="E447" s="51" cm="1">
        <f t="array" ref="E447">SUMPRODUCT('Distance Matrix_ex'!$B160:$AD160,TRANSPOSE('Entry capacity'!E$12:E$40))/(SUM('Entry capacity'!$E$12:$E$40)-IFERROR(VLOOKUP($A447,'Entry capacity'!$A$12:$E$40,6,FALSE),0))</f>
        <v>780.26934009349407</v>
      </c>
    </row>
    <row r="448" spans="1:5" ht="15" customHeight="1" x14ac:dyDescent="0.25">
      <c r="A448" s="41" t="str">
        <f t="shared" ref="A448:B448" si="148">A161</f>
        <v>D16</v>
      </c>
      <c r="B448" s="4" t="str">
        <f t="shared" si="148"/>
        <v>Salida Nacional / National exit</v>
      </c>
      <c r="C448" s="46" cm="1">
        <f t="array" ref="C448">SUMPRODUCT('Distance Matrix_ex'!$B161:$AD161,TRANSPOSE('Entry capacity'!C$12:C$40))/(SUM('Entry capacity'!$C$12:$C$40)-IFERROR(VLOOKUP($A448,'Entry capacity'!$A$12:$E$40,4,FALSE),0))</f>
        <v>804.2088900677694</v>
      </c>
      <c r="D448" s="46" cm="1">
        <f t="array" ref="D448">SUMPRODUCT('Distance Matrix_ex'!$B161:$AD161,TRANSPOSE('Entry capacity'!D$12:D$40))/(SUM('Entry capacity'!$D$12:$D$40)-IFERROR(VLOOKUP($A448,'Entry capacity'!$A$12:$E$40,5,FALSE),0))</f>
        <v>789.2979881855681</v>
      </c>
      <c r="E448" s="51" cm="1">
        <f t="array" ref="E448">SUMPRODUCT('Distance Matrix_ex'!$B161:$AD161,TRANSPOSE('Entry capacity'!E$12:E$40))/(SUM('Entry capacity'!$E$12:$E$40)-IFERROR(VLOOKUP($A448,'Entry capacity'!$A$12:$E$40,6,FALSE),0))</f>
        <v>789.84898783649885</v>
      </c>
    </row>
    <row r="449" spans="1:5" ht="15" customHeight="1" x14ac:dyDescent="0.25">
      <c r="A449" s="41" t="str">
        <f t="shared" ref="A449:B449" si="149">A162</f>
        <v>D16.01</v>
      </c>
      <c r="B449" s="4" t="str">
        <f t="shared" si="149"/>
        <v>Salida Nacional / National exit</v>
      </c>
      <c r="C449" s="46" cm="1">
        <f t="array" ref="C449">SUMPRODUCT('Distance Matrix_ex'!$B162:$AD162,TRANSPOSE('Entry capacity'!C$12:C$40))/(SUM('Entry capacity'!$C$12:$C$40)-IFERROR(VLOOKUP($A449,'Entry capacity'!$A$12:$E$40,4,FALSE),0))</f>
        <v>804.20948461167177</v>
      </c>
      <c r="D449" s="46" cm="1">
        <f t="array" ref="D449">SUMPRODUCT('Distance Matrix_ex'!$B162:$AD162,TRANSPOSE('Entry capacity'!D$12:D$40))/(SUM('Entry capacity'!$D$12:$D$40)-IFERROR(VLOOKUP($A449,'Entry capacity'!$A$12:$E$40,5,FALSE),0))</f>
        <v>789.29856752921364</v>
      </c>
      <c r="E449" s="51" cm="1">
        <f t="array" ref="E449">SUMPRODUCT('Distance Matrix_ex'!$B162:$AD162,TRANSPOSE('Entry capacity'!E$12:E$40))/(SUM('Entry capacity'!$E$12:$E$40)-IFERROR(VLOOKUP($A449,'Entry capacity'!$A$12:$E$40,6,FALSE),0))</f>
        <v>789.84956715723774</v>
      </c>
    </row>
    <row r="450" spans="1:5" ht="15" customHeight="1" x14ac:dyDescent="0.25">
      <c r="A450" s="41" t="str">
        <f t="shared" ref="A450:B450" si="150">A163</f>
        <v>E01</v>
      </c>
      <c r="B450" s="4" t="str">
        <f t="shared" si="150"/>
        <v>Salida Nacional / National exit</v>
      </c>
      <c r="C450" s="46" cm="1">
        <f t="array" ref="C450">SUMPRODUCT('Distance Matrix_ex'!$B163:$AD163,TRANSPOSE('Entry capacity'!C$12:C$40))/(SUM('Entry capacity'!$C$12:$C$40)-IFERROR(VLOOKUP($A450,'Entry capacity'!$A$12:$E$40,4,FALSE),0))</f>
        <v>583.31537597604176</v>
      </c>
      <c r="D450" s="46" cm="1">
        <f t="array" ref="D450">SUMPRODUCT('Distance Matrix_ex'!$B163:$AD163,TRANSPOSE('Entry capacity'!D$12:D$40))/(SUM('Entry capacity'!$D$12:$D$40)-IFERROR(VLOOKUP($A450,'Entry capacity'!$A$12:$E$40,5,FALSE),0))</f>
        <v>577.79220141163648</v>
      </c>
      <c r="E450" s="51" cm="1">
        <f t="array" ref="E450">SUMPRODUCT('Distance Matrix_ex'!$B163:$AD163,TRANSPOSE('Entry capacity'!E$12:E$40))/(SUM('Entry capacity'!$E$12:$E$40)-IFERROR(VLOOKUP($A450,'Entry capacity'!$A$12:$E$40,6,FALSE),0))</f>
        <v>578.8095019165479</v>
      </c>
    </row>
    <row r="451" spans="1:5" ht="15" customHeight="1" x14ac:dyDescent="0.25">
      <c r="A451" s="41" t="str">
        <f t="shared" ref="A451:B451" si="151">A164</f>
        <v>E02</v>
      </c>
      <c r="B451" s="4" t="str">
        <f t="shared" si="151"/>
        <v>Salida Nacional / National exit</v>
      </c>
      <c r="C451" s="46" cm="1">
        <f t="array" ref="C451">SUMPRODUCT('Distance Matrix_ex'!$B164:$AD164,TRANSPOSE('Entry capacity'!C$12:C$40))/(SUM('Entry capacity'!$C$12:$C$40)-IFERROR(VLOOKUP($A451,'Entry capacity'!$A$12:$E$40,4,FALSE),0))</f>
        <v>587.2687702113875</v>
      </c>
      <c r="D451" s="46" cm="1">
        <f t="array" ref="D451">SUMPRODUCT('Distance Matrix_ex'!$B164:$AD164,TRANSPOSE('Entry capacity'!D$12:D$40))/(SUM('Entry capacity'!$D$12:$D$40)-IFERROR(VLOOKUP($A451,'Entry capacity'!$A$12:$E$40,5,FALSE),0))</f>
        <v>581.71587627977988</v>
      </c>
      <c r="E451" s="51" cm="1">
        <f t="array" ref="E451">SUMPRODUCT('Distance Matrix_ex'!$B164:$AD164,TRANSPOSE('Entry capacity'!E$12:E$40))/(SUM('Entry capacity'!$E$12:$E$40)-IFERROR(VLOOKUP($A451,'Entry capacity'!$A$12:$E$40,6,FALSE),0))</f>
        <v>582.71248936287566</v>
      </c>
    </row>
    <row r="452" spans="1:5" ht="15" customHeight="1" x14ac:dyDescent="0.25">
      <c r="A452" s="41" t="str">
        <f t="shared" ref="A452:B452" si="152">A165</f>
        <v>E15</v>
      </c>
      <c r="B452" s="4" t="str">
        <f t="shared" si="152"/>
        <v>Salida Nacional / National exit</v>
      </c>
      <c r="C452" s="46" cm="1">
        <f t="array" ref="C452">SUMPRODUCT('Distance Matrix_ex'!$B165:$AD165,TRANSPOSE('Entry capacity'!C$12:C$40))/(SUM('Entry capacity'!$C$12:$C$40)-IFERROR(VLOOKUP($A452,'Entry capacity'!$A$12:$E$40,4,FALSE),0))</f>
        <v>625.60437034174231</v>
      </c>
      <c r="D452" s="46" cm="1">
        <f t="array" ref="D452">SUMPRODUCT('Distance Matrix_ex'!$B165:$AD165,TRANSPOSE('Entry capacity'!D$12:D$40))/(SUM('Entry capacity'!$D$12:$D$40)-IFERROR(VLOOKUP($A452,'Entry capacity'!$A$12:$E$40,5,FALSE),0))</f>
        <v>619.76329119273328</v>
      </c>
      <c r="E452" s="51" cm="1">
        <f t="array" ref="E452">SUMPRODUCT('Distance Matrix_ex'!$B165:$AD165,TRANSPOSE('Entry capacity'!E$12:E$40))/(SUM('Entry capacity'!$E$12:$E$40)-IFERROR(VLOOKUP($A452,'Entry capacity'!$A$12:$E$40,6,FALSE),0))</f>
        <v>620.55930077330834</v>
      </c>
    </row>
    <row r="453" spans="1:5" ht="15" customHeight="1" x14ac:dyDescent="0.25">
      <c r="A453" s="41" t="str">
        <f t="shared" ref="A453:B453" si="153">A166</f>
        <v>EG01</v>
      </c>
      <c r="B453" s="4" t="str">
        <f t="shared" si="153"/>
        <v>Salida Nacional / National exit</v>
      </c>
      <c r="C453" s="46" cm="1">
        <f t="array" ref="C453">SUMPRODUCT('Distance Matrix_ex'!$B166:$AD166,TRANSPOSE('Entry capacity'!C$12:C$40))/(SUM('Entry capacity'!$C$12:$C$40)-IFERROR(VLOOKUP($A453,'Entry capacity'!$A$12:$E$40,4,FALSE),0))</f>
        <v>601.67968676984378</v>
      </c>
      <c r="D453" s="46" cm="1">
        <f t="array" ref="D453">SUMPRODUCT('Distance Matrix_ex'!$B166:$AD166,TRANSPOSE('Entry capacity'!D$12:D$40))/(SUM('Entry capacity'!$D$12:$D$40)-IFERROR(VLOOKUP($A453,'Entry capacity'!$A$12:$E$40,5,FALSE),0))</f>
        <v>596.01845977165488</v>
      </c>
      <c r="E453" s="51" cm="1">
        <f t="array" ref="E453">SUMPRODUCT('Distance Matrix_ex'!$B166:$AD166,TRANSPOSE('Entry capacity'!E$12:E$40))/(SUM('Entry capacity'!$E$12:$E$40)-IFERROR(VLOOKUP($A453,'Entry capacity'!$A$12:$E$40,6,FALSE),0))</f>
        <v>596.93966304438311</v>
      </c>
    </row>
    <row r="454" spans="1:5" ht="15" customHeight="1" x14ac:dyDescent="0.25">
      <c r="A454" s="41" t="str">
        <f t="shared" ref="A454:B454" si="154">A167</f>
        <v>F00</v>
      </c>
      <c r="B454" s="4" t="str">
        <f t="shared" si="154"/>
        <v>Salida Nacional / National exit</v>
      </c>
      <c r="C454" s="46" cm="1">
        <f t="array" ref="C454">SUMPRODUCT('Distance Matrix_ex'!$B167:$AD167,TRANSPOSE('Entry capacity'!C$12:C$40))/(SUM('Entry capacity'!$C$12:$C$40)-IFERROR(VLOOKUP($A454,'Entry capacity'!$A$12:$E$40,4,FALSE),0))</f>
        <v>919.12037861826479</v>
      </c>
      <c r="D454" s="46" cm="1">
        <f t="array" ref="D454">SUMPRODUCT('Distance Matrix_ex'!$B167:$AD167,TRANSPOSE('Entry capacity'!D$12:D$40))/(SUM('Entry capacity'!$D$12:$D$40)-IFERROR(VLOOKUP($A454,'Entry capacity'!$A$12:$E$40,5,FALSE),0))</f>
        <v>926.39883210150492</v>
      </c>
      <c r="E454" s="51" cm="1">
        <f t="array" ref="E454">SUMPRODUCT('Distance Matrix_ex'!$B167:$AD167,TRANSPOSE('Entry capacity'!E$12:E$40))/(SUM('Entry capacity'!$E$12:$E$40)-IFERROR(VLOOKUP($A454,'Entry capacity'!$A$12:$E$40,6,FALSE),0))</f>
        <v>927.71314394071635</v>
      </c>
    </row>
    <row r="455" spans="1:5" ht="15" customHeight="1" x14ac:dyDescent="0.25">
      <c r="A455" s="41" t="str">
        <f t="shared" ref="A455:B455" si="155">A168</f>
        <v>F02</v>
      </c>
      <c r="B455" s="4" t="str">
        <f t="shared" si="155"/>
        <v>Salida Nacional / National exit</v>
      </c>
      <c r="C455" s="46" cm="1">
        <f t="array" ref="C455">SUMPRODUCT('Distance Matrix_ex'!$B168:$AD168,TRANSPOSE('Entry capacity'!C$12:C$40))/(SUM('Entry capacity'!$C$12:$C$40)-IFERROR(VLOOKUP($A455,'Entry capacity'!$A$12:$E$40,4,FALSE),0))</f>
        <v>899.4531814286197</v>
      </c>
      <c r="D455" s="46" cm="1">
        <f t="array" ref="D455">SUMPRODUCT('Distance Matrix_ex'!$B168:$AD168,TRANSPOSE('Entry capacity'!D$12:D$40))/(SUM('Entry capacity'!$D$12:$D$40)-IFERROR(VLOOKUP($A455,'Entry capacity'!$A$12:$E$40,5,FALSE),0))</f>
        <v>906.70194763511381</v>
      </c>
      <c r="E455" s="51" cm="1">
        <f t="array" ref="E455">SUMPRODUCT('Distance Matrix_ex'!$B168:$AD168,TRANSPOSE('Entry capacity'!E$12:E$40))/(SUM('Entry capacity'!$E$12:$E$40)-IFERROR(VLOOKUP($A455,'Entry capacity'!$A$12:$E$40,6,FALSE),0))</f>
        <v>908.01199491610726</v>
      </c>
    </row>
    <row r="456" spans="1:5" ht="15" customHeight="1" x14ac:dyDescent="0.25">
      <c r="A456" s="41" t="str">
        <f t="shared" ref="A456:B456" si="156">A169</f>
        <v>F06.2</v>
      </c>
      <c r="B456" s="4" t="str">
        <f t="shared" si="156"/>
        <v>Salida Nacional / National exit</v>
      </c>
      <c r="C456" s="46" cm="1">
        <f t="array" ref="C456">SUMPRODUCT('Distance Matrix_ex'!$B169:$AD169,TRANSPOSE('Entry capacity'!C$12:C$40))/(SUM('Entry capacity'!$C$12:$C$40)-IFERROR(VLOOKUP($A456,'Entry capacity'!$A$12:$E$40,4,FALSE),0))</f>
        <v>842.51636032424653</v>
      </c>
      <c r="D456" s="46" cm="1">
        <f t="array" ref="D456">SUMPRODUCT('Distance Matrix_ex'!$B169:$AD169,TRANSPOSE('Entry capacity'!D$12:D$40))/(SUM('Entry capacity'!$D$12:$D$40)-IFERROR(VLOOKUP($A456,'Entry capacity'!$A$12:$E$40,5,FALSE),0))</f>
        <v>848.58287118757858</v>
      </c>
      <c r="E456" s="51" cm="1">
        <f t="array" ref="E456">SUMPRODUCT('Distance Matrix_ex'!$B169:$AD169,TRANSPOSE('Entry capacity'!E$12:E$40))/(SUM('Entry capacity'!$E$12:$E$40)-IFERROR(VLOOKUP($A456,'Entry capacity'!$A$12:$E$40,6,FALSE),0))</f>
        <v>849.72566840970774</v>
      </c>
    </row>
    <row r="457" spans="1:5" ht="15" customHeight="1" x14ac:dyDescent="0.25">
      <c r="A457" s="41" t="str">
        <f t="shared" ref="A457:B457" si="157">A170</f>
        <v>F07</v>
      </c>
      <c r="B457" s="4" t="str">
        <f t="shared" si="157"/>
        <v>Salida Nacional / National exit</v>
      </c>
      <c r="C457" s="46" cm="1">
        <f t="array" ref="C457">SUMPRODUCT('Distance Matrix_ex'!$B170:$AD170,TRANSPOSE('Entry capacity'!C$12:C$40))/(SUM('Entry capacity'!$C$12:$C$40)-IFERROR(VLOOKUP($A457,'Entry capacity'!$A$12:$E$40,4,FALSE),0))</f>
        <v>836.85286502810493</v>
      </c>
      <c r="D457" s="46" cm="1">
        <f t="array" ref="D457">SUMPRODUCT('Distance Matrix_ex'!$B170:$AD170,TRANSPOSE('Entry capacity'!D$12:D$40))/(SUM('Entry capacity'!$D$12:$D$40)-IFERROR(VLOOKUP($A457,'Entry capacity'!$A$12:$E$40,5,FALSE),0))</f>
        <v>842.79855224852429</v>
      </c>
      <c r="E457" s="51" cm="1">
        <f t="array" ref="E457">SUMPRODUCT('Distance Matrix_ex'!$B170:$AD170,TRANSPOSE('Entry capacity'!E$12:E$40))/(SUM('Entry capacity'!$E$12:$E$40)-IFERROR(VLOOKUP($A457,'Entry capacity'!$A$12:$E$40,6,FALSE),0))</f>
        <v>843.92455725687387</v>
      </c>
    </row>
    <row r="458" spans="1:5" ht="15" customHeight="1" x14ac:dyDescent="0.25">
      <c r="A458" s="41" t="str">
        <f t="shared" ref="A458:B458" si="158">A171</f>
        <v>F07.01</v>
      </c>
      <c r="B458" s="4" t="str">
        <f t="shared" si="158"/>
        <v>Salida Nacional / National exit</v>
      </c>
      <c r="C458" s="46" cm="1">
        <f t="array" ref="C458">SUMPRODUCT('Distance Matrix_ex'!$B171:$AD171,TRANSPOSE('Entry capacity'!C$12:C$40))/(SUM('Entry capacity'!$C$12:$C$40)-IFERROR(VLOOKUP($A458,'Entry capacity'!$A$12:$E$40,4,FALSE),0))</f>
        <v>829.11259019936551</v>
      </c>
      <c r="D458" s="46" cm="1">
        <f t="array" ref="D458">SUMPRODUCT('Distance Matrix_ex'!$B171:$AD171,TRANSPOSE('Entry capacity'!D$12:D$40))/(SUM('Entry capacity'!$D$12:$D$40)-IFERROR(VLOOKUP($A458,'Entry capacity'!$A$12:$E$40,5,FALSE),0))</f>
        <v>834.85603818960794</v>
      </c>
      <c r="E458" s="51" cm="1">
        <f t="array" ref="E458">SUMPRODUCT('Distance Matrix_ex'!$B171:$AD171,TRANSPOSE('Entry capacity'!E$12:E$40))/(SUM('Entry capacity'!$E$12:$E$40)-IFERROR(VLOOKUP($A458,'Entry capacity'!$A$12:$E$40,6,FALSE),0))</f>
        <v>835.95393574890386</v>
      </c>
    </row>
    <row r="459" spans="1:5" ht="15" customHeight="1" x14ac:dyDescent="0.25">
      <c r="A459" s="41" t="str">
        <f t="shared" ref="A459:B459" si="159">A172</f>
        <v>F07.04</v>
      </c>
      <c r="B459" s="4" t="str">
        <f t="shared" si="159"/>
        <v>Salida Nacional / National exit</v>
      </c>
      <c r="C459" s="46" cm="1">
        <f t="array" ref="C459">SUMPRODUCT('Distance Matrix_ex'!$B172:$AD172,TRANSPOSE('Entry capacity'!C$12:C$40))/(SUM('Entry capacity'!$C$12:$C$40)-IFERROR(VLOOKUP($A459,'Entry capacity'!$A$12:$E$40,4,FALSE),0))</f>
        <v>773.27396081858251</v>
      </c>
      <c r="D459" s="46" cm="1">
        <f t="array" ref="D459">SUMPRODUCT('Distance Matrix_ex'!$B172:$AD172,TRANSPOSE('Entry capacity'!D$12:D$40))/(SUM('Entry capacity'!$D$12:$D$40)-IFERROR(VLOOKUP($A459,'Entry capacity'!$A$12:$E$40,5,FALSE),0))</f>
        <v>777.82616095493267</v>
      </c>
      <c r="E459" s="51" cm="1">
        <f t="array" ref="E459">SUMPRODUCT('Distance Matrix_ex'!$B172:$AD172,TRANSPOSE('Entry capacity'!E$12:E$40))/(SUM('Entry capacity'!$E$12:$E$40)-IFERROR(VLOOKUP($A459,'Entry capacity'!$A$12:$E$40,6,FALSE),0))</f>
        <v>778.75849746885433</v>
      </c>
    </row>
    <row r="460" spans="1:5" ht="15" customHeight="1" x14ac:dyDescent="0.25">
      <c r="A460" s="41" t="str">
        <f t="shared" ref="A460:B460" si="160">A173</f>
        <v>F09</v>
      </c>
      <c r="B460" s="4" t="str">
        <f t="shared" si="160"/>
        <v>Salida Nacional / National exit</v>
      </c>
      <c r="C460" s="46" cm="1">
        <f t="array" ref="C460">SUMPRODUCT('Distance Matrix_ex'!$B173:$AD173,TRANSPOSE('Entry capacity'!C$12:C$40))/(SUM('Entry capacity'!$C$12:$C$40)-IFERROR(VLOOKUP($A460,'Entry capacity'!$A$12:$E$40,4,FALSE),0))</f>
        <v>809.4171931903561</v>
      </c>
      <c r="D460" s="46" cm="1">
        <f t="array" ref="D460">SUMPRODUCT('Distance Matrix_ex'!$B173:$AD173,TRANSPOSE('Entry capacity'!D$12:D$40))/(SUM('Entry capacity'!$D$12:$D$40)-IFERROR(VLOOKUP($A460,'Entry capacity'!$A$12:$E$40,5,FALSE),0))</f>
        <v>814.77757440381879</v>
      </c>
      <c r="E460" s="51" cm="1">
        <f t="array" ref="E460">SUMPRODUCT('Distance Matrix_ex'!$B173:$AD173,TRANSPOSE('Entry capacity'!E$12:E$40))/(SUM('Entry capacity'!$E$12:$E$40)-IFERROR(VLOOKUP($A460,'Entry capacity'!$A$12:$E$40,6,FALSE),0))</f>
        <v>815.82223288628882</v>
      </c>
    </row>
    <row r="461" spans="1:5" ht="15" customHeight="1" x14ac:dyDescent="0.25">
      <c r="A461" s="41" t="str">
        <f t="shared" ref="A461:B461" si="161">A174</f>
        <v>F11</v>
      </c>
      <c r="B461" s="4" t="str">
        <f t="shared" si="161"/>
        <v>Salida Nacional / National exit</v>
      </c>
      <c r="C461" s="46" cm="1">
        <f t="array" ref="C461">SUMPRODUCT('Distance Matrix_ex'!$B174:$AD174,TRANSPOSE('Entry capacity'!C$12:C$40))/(SUM('Entry capacity'!$C$12:$C$40)-IFERROR(VLOOKUP($A461,'Entry capacity'!$A$12:$E$40,4,FALSE),0))</f>
        <v>772.69932775126563</v>
      </c>
      <c r="D461" s="46" cm="1">
        <f t="array" ref="D461">SUMPRODUCT('Distance Matrix_ex'!$B174:$AD174,TRANSPOSE('Entry capacity'!D$12:D$40))/(SUM('Entry capacity'!$D$12:$D$40)-IFERROR(VLOOKUP($A461,'Entry capacity'!$A$12:$E$40,5,FALSE),0))</f>
        <v>777.27637887785352</v>
      </c>
      <c r="E461" s="51" cm="1">
        <f t="array" ref="E461">SUMPRODUCT('Distance Matrix_ex'!$B174:$AD174,TRANSPOSE('Entry capacity'!E$12:E$40))/(SUM('Entry capacity'!$E$12:$E$40)-IFERROR(VLOOKUP($A461,'Entry capacity'!$A$12:$E$40,6,FALSE),0))</f>
        <v>778.21216921199289</v>
      </c>
    </row>
    <row r="462" spans="1:5" ht="15" customHeight="1" x14ac:dyDescent="0.25">
      <c r="A462" s="41" t="str">
        <f t="shared" ref="A462:B462" si="162">A175</f>
        <v>F13</v>
      </c>
      <c r="B462" s="4" t="str">
        <f t="shared" si="162"/>
        <v>Salida Nacional / National exit</v>
      </c>
      <c r="C462" s="46" cm="1">
        <f t="array" ref="C462">SUMPRODUCT('Distance Matrix_ex'!$B175:$AD175,TRANSPOSE('Entry capacity'!C$12:C$40))/(SUM('Entry capacity'!$C$12:$C$40)-IFERROR(VLOOKUP($A462,'Entry capacity'!$A$12:$E$40,4,FALSE),0))</f>
        <v>741.12457289555061</v>
      </c>
      <c r="D462" s="46" cm="1">
        <f t="array" ref="D462">SUMPRODUCT('Distance Matrix_ex'!$B175:$AD175,TRANSPOSE('Entry capacity'!D$12:D$40))/(SUM('Entry capacity'!$D$12:$D$40)-IFERROR(VLOOKUP($A462,'Entry capacity'!$A$12:$E$40,5,FALSE),0))</f>
        <v>745.02801581620361</v>
      </c>
      <c r="E462" s="51" cm="1">
        <f t="array" ref="E462">SUMPRODUCT('Distance Matrix_ex'!$B175:$AD175,TRANSPOSE('Entry capacity'!E$12:E$40))/(SUM('Entry capacity'!$E$12:$E$40)-IFERROR(VLOOKUP($A462,'Entry capacity'!$A$12:$E$40,6,FALSE),0))</f>
        <v>745.87018727969178</v>
      </c>
    </row>
    <row r="463" spans="1:5" ht="15" customHeight="1" x14ac:dyDescent="0.25">
      <c r="A463" s="41" t="str">
        <f t="shared" ref="A463:B463" si="163">A176</f>
        <v>F14</v>
      </c>
      <c r="B463" s="4" t="str">
        <f t="shared" si="163"/>
        <v>Salida Nacional / National exit</v>
      </c>
      <c r="C463" s="46" cm="1">
        <f t="array" ref="C463">SUMPRODUCT('Distance Matrix_ex'!$B176:$AD176,TRANSPOSE('Entry capacity'!C$12:C$40))/(SUM('Entry capacity'!$C$12:$C$40)-IFERROR(VLOOKUP($A463,'Entry capacity'!$A$12:$E$40,4,FALSE),0))</f>
        <v>722.25075446651965</v>
      </c>
      <c r="D463" s="46" cm="1">
        <f t="array" ref="D463">SUMPRODUCT('Distance Matrix_ex'!$B176:$AD176,TRANSPOSE('Entry capacity'!D$12:D$40))/(SUM('Entry capacity'!$D$12:$D$40)-IFERROR(VLOOKUP($A463,'Entry capacity'!$A$12:$E$40,5,FALSE),0))</f>
        <v>725.75152656241346</v>
      </c>
      <c r="E463" s="51" cm="1">
        <f t="array" ref="E463">SUMPRODUCT('Distance Matrix_ex'!$B176:$AD176,TRANSPOSE('Entry capacity'!E$12:E$40))/(SUM('Entry capacity'!$E$12:$E$40)-IFERROR(VLOOKUP($A463,'Entry capacity'!$A$12:$E$40,6,FALSE),0))</f>
        <v>726.53773435514177</v>
      </c>
    </row>
    <row r="464" spans="1:5" ht="15" customHeight="1" x14ac:dyDescent="0.25">
      <c r="A464" s="41" t="str">
        <f t="shared" ref="A464:B464" si="164">A177</f>
        <v>F19</v>
      </c>
      <c r="B464" s="4" t="str">
        <f t="shared" si="164"/>
        <v>Salida Nacional / National exit</v>
      </c>
      <c r="C464" s="46" cm="1">
        <f t="array" ref="C464">SUMPRODUCT('Distance Matrix_ex'!$B177:$AD177,TRANSPOSE('Entry capacity'!C$12:C$40))/(SUM('Entry capacity'!$C$12:$C$40)-IFERROR(VLOOKUP($A464,'Entry capacity'!$A$12:$E$40,4,FALSE),0))</f>
        <v>730.90362027632625</v>
      </c>
      <c r="D464" s="46" cm="1">
        <f t="array" ref="D464">SUMPRODUCT('Distance Matrix_ex'!$B177:$AD177,TRANSPOSE('Entry capacity'!D$12:D$40))/(SUM('Entry capacity'!$D$12:$D$40)-IFERROR(VLOOKUP($A464,'Entry capacity'!$A$12:$E$40,5,FALSE),0))</f>
        <v>729.99265981498172</v>
      </c>
      <c r="E464" s="51" cm="1">
        <f t="array" ref="E464">SUMPRODUCT('Distance Matrix_ex'!$B177:$AD177,TRANSPOSE('Entry capacity'!E$12:E$40))/(SUM('Entry capacity'!$E$12:$E$40)-IFERROR(VLOOKUP($A464,'Entry capacity'!$A$12:$E$40,6,FALSE),0))</f>
        <v>730.76783784722068</v>
      </c>
    </row>
    <row r="465" spans="1:5" ht="15" customHeight="1" x14ac:dyDescent="0.25">
      <c r="A465" s="41" t="str">
        <f t="shared" ref="A465:B465" si="165">A178</f>
        <v>F21</v>
      </c>
      <c r="B465" s="4" t="str">
        <f t="shared" si="165"/>
        <v>Salida Nacional / National exit</v>
      </c>
      <c r="C465" s="46" cm="1">
        <f t="array" ref="C465">SUMPRODUCT('Distance Matrix_ex'!$B178:$AD178,TRANSPOSE('Entry capacity'!C$12:C$40))/(SUM('Entry capacity'!$C$12:$C$40)-IFERROR(VLOOKUP($A465,'Entry capacity'!$A$12:$E$40,4,FALSE),0))</f>
        <v>702.27871190479198</v>
      </c>
      <c r="D465" s="46" cm="1">
        <f t="array" ref="D465">SUMPRODUCT('Distance Matrix_ex'!$B178:$AD178,TRANSPOSE('Entry capacity'!D$12:D$40))/(SUM('Entry capacity'!$D$12:$D$40)-IFERROR(VLOOKUP($A465,'Entry capacity'!$A$12:$E$40,5,FALSE),0))</f>
        <v>700.75707455105965</v>
      </c>
      <c r="E465" s="51" cm="1">
        <f t="array" ref="E465">SUMPRODUCT('Distance Matrix_ex'!$B178:$AD178,TRANSPOSE('Entry capacity'!E$12:E$40))/(SUM('Entry capacity'!$E$12:$E$40)-IFERROR(VLOOKUP($A465,'Entry capacity'!$A$12:$E$40,6,FALSE),0))</f>
        <v>701.44737998154812</v>
      </c>
    </row>
    <row r="466" spans="1:5" ht="15" customHeight="1" x14ac:dyDescent="0.25">
      <c r="A466" s="41" t="str">
        <f t="shared" ref="A466:B466" si="166">A179</f>
        <v>F23</v>
      </c>
      <c r="B466" s="4" t="str">
        <f t="shared" si="166"/>
        <v>Salida Nacional / National exit</v>
      </c>
      <c r="C466" s="46" cm="1">
        <f t="array" ref="C466">SUMPRODUCT('Distance Matrix_ex'!$B179:$AD179,TRANSPOSE('Entry capacity'!C$12:C$40))/(SUM('Entry capacity'!$C$12:$C$40)-IFERROR(VLOOKUP($A466,'Entry capacity'!$A$12:$E$40,4,FALSE),0))</f>
        <v>690.36235188277726</v>
      </c>
      <c r="D466" s="46" cm="1">
        <f t="array" ref="D466">SUMPRODUCT('Distance Matrix_ex'!$B179:$AD179,TRANSPOSE('Entry capacity'!D$12:D$40))/(SUM('Entry capacity'!$D$12:$D$40)-IFERROR(VLOOKUP($A466,'Entry capacity'!$A$12:$E$40,5,FALSE),0))</f>
        <v>688.5864937779296</v>
      </c>
      <c r="E466" s="51" cm="1">
        <f t="array" ref="E466">SUMPRODUCT('Distance Matrix_ex'!$B179:$AD179,TRANSPOSE('Entry capacity'!E$12:E$40))/(SUM('Entry capacity'!$E$12:$E$40)-IFERROR(VLOOKUP($A466,'Entry capacity'!$A$12:$E$40,6,FALSE),0))</f>
        <v>689.2414673056802</v>
      </c>
    </row>
    <row r="467" spans="1:5" ht="15" customHeight="1" x14ac:dyDescent="0.25">
      <c r="A467" s="41" t="str">
        <f t="shared" ref="A467:B467" si="167">A180</f>
        <v>F25</v>
      </c>
      <c r="B467" s="4" t="str">
        <f t="shared" si="167"/>
        <v>Salida Nacional / National exit</v>
      </c>
      <c r="C467" s="46" cm="1">
        <f t="array" ref="C467">SUMPRODUCT('Distance Matrix_ex'!$B180:$AD180,TRANSPOSE('Entry capacity'!C$12:C$40))/(SUM('Entry capacity'!$C$12:$C$40)-IFERROR(VLOOKUP($A467,'Entry capacity'!$A$12:$E$40,4,FALSE),0))</f>
        <v>640.7233490223831</v>
      </c>
      <c r="D467" s="46" cm="1">
        <f t="array" ref="D467">SUMPRODUCT('Distance Matrix_ex'!$B180:$AD180,TRANSPOSE('Entry capacity'!D$12:D$40))/(SUM('Entry capacity'!$D$12:$D$40)-IFERROR(VLOOKUP($A467,'Entry capacity'!$A$12:$E$40,5,FALSE),0))</f>
        <v>637.88850440080773</v>
      </c>
      <c r="E467" s="51" cm="1">
        <f t="array" ref="E467">SUMPRODUCT('Distance Matrix_ex'!$B180:$AD180,TRANSPOSE('Entry capacity'!E$12:E$40))/(SUM('Entry capacity'!$E$12:$E$40)-IFERROR(VLOOKUP($A467,'Entry capacity'!$A$12:$E$40,6,FALSE),0))</f>
        <v>638.3962987213315</v>
      </c>
    </row>
    <row r="468" spans="1:5" ht="15" customHeight="1" x14ac:dyDescent="0.25">
      <c r="A468" s="41" t="str">
        <f t="shared" ref="A468:B468" si="168">A181</f>
        <v>F26</v>
      </c>
      <c r="B468" s="4" t="str">
        <f t="shared" si="168"/>
        <v>Salida Nacional / National exit</v>
      </c>
      <c r="C468" s="46" cm="1">
        <f t="array" ref="C468">SUMPRODUCT('Distance Matrix_ex'!$B181:$AD181,TRANSPOSE('Entry capacity'!C$12:C$40))/(SUM('Entry capacity'!$C$12:$C$40)-IFERROR(VLOOKUP($A468,'Entry capacity'!$A$12:$E$40,4,FALSE),0))</f>
        <v>624.56067973755194</v>
      </c>
      <c r="D468" s="46" cm="1">
        <f t="array" ref="D468">SUMPRODUCT('Distance Matrix_ex'!$B181:$AD181,TRANSPOSE('Entry capacity'!D$12:D$40))/(SUM('Entry capacity'!$D$12:$D$40)-IFERROR(VLOOKUP($A468,'Entry capacity'!$A$12:$E$40,5,FALSE),0))</f>
        <v>621.38102462703341</v>
      </c>
      <c r="E468" s="51" cm="1">
        <f t="array" ref="E468">SUMPRODUCT('Distance Matrix_ex'!$B181:$AD181,TRANSPOSE('Entry capacity'!E$12:E$40))/(SUM('Entry capacity'!$E$12:$E$40)-IFERROR(VLOOKUP($A468,'Entry capacity'!$A$12:$E$40,6,FALSE),0))</f>
        <v>621.84089677517386</v>
      </c>
    </row>
    <row r="469" spans="1:5" ht="15" customHeight="1" x14ac:dyDescent="0.25">
      <c r="A469" s="41" t="str">
        <f t="shared" ref="A469:B469" si="169">A182</f>
        <v>F26.02</v>
      </c>
      <c r="B469" s="4" t="str">
        <f t="shared" si="169"/>
        <v>Salida Nacional / National exit</v>
      </c>
      <c r="C469" s="46" cm="1">
        <f t="array" ref="C469">SUMPRODUCT('Distance Matrix_ex'!$B182:$AD182,TRANSPOSE('Entry capacity'!C$12:C$40))/(SUM('Entry capacity'!$C$12:$C$40)-IFERROR(VLOOKUP($A469,'Entry capacity'!$A$12:$E$40,4,FALSE),0))</f>
        <v>621.62358042933192</v>
      </c>
      <c r="D469" s="46" cm="1">
        <f t="array" ref="D469">SUMPRODUCT('Distance Matrix_ex'!$B182:$AD182,TRANSPOSE('Entry capacity'!D$12:D$40))/(SUM('Entry capacity'!$D$12:$D$40)-IFERROR(VLOOKUP($A469,'Entry capacity'!$A$12:$E$40,5,FALSE),0))</f>
        <v>618.38126595044434</v>
      </c>
      <c r="E469" s="51" cm="1">
        <f t="array" ref="E469">SUMPRODUCT('Distance Matrix_ex'!$B182:$AD182,TRANSPOSE('Entry capacity'!E$12:E$40))/(SUM('Entry capacity'!$E$12:$E$40)-IFERROR(VLOOKUP($A469,'Entry capacity'!$A$12:$E$40,6,FALSE),0))</f>
        <v>618.83242962494876</v>
      </c>
    </row>
    <row r="470" spans="1:5" ht="15" customHeight="1" x14ac:dyDescent="0.25">
      <c r="A470" s="41" t="str">
        <f t="shared" ref="A470:B470" si="170">A183</f>
        <v>F26A</v>
      </c>
      <c r="B470" s="4" t="str">
        <f t="shared" si="170"/>
        <v>Salida Nacional / National exit</v>
      </c>
      <c r="C470" s="46" cm="1">
        <f t="array" ref="C470">SUMPRODUCT('Distance Matrix_ex'!$B183:$AD183,TRANSPOSE('Entry capacity'!C$12:C$40))/(SUM('Entry capacity'!$C$12:$C$40)-IFERROR(VLOOKUP($A470,'Entry capacity'!$A$12:$E$40,4,FALSE),0))</f>
        <v>616.12429875292526</v>
      </c>
      <c r="D470" s="46" cm="1">
        <f t="array" ref="D470">SUMPRODUCT('Distance Matrix_ex'!$B183:$AD183,TRANSPOSE('Entry capacity'!D$12:D$40))/(SUM('Entry capacity'!$D$12:$D$40)-IFERROR(VLOOKUP($A470,'Entry capacity'!$A$12:$E$40,5,FALSE),0))</f>
        <v>612.76466392488851</v>
      </c>
      <c r="E470" s="51" cm="1">
        <f t="array" ref="E470">SUMPRODUCT('Distance Matrix_ex'!$B183:$AD183,TRANSPOSE('Entry capacity'!E$12:E$40))/(SUM('Entry capacity'!$E$12:$E$40)-IFERROR(VLOOKUP($A470,'Entry capacity'!$A$12:$E$40,6,FALSE),0))</f>
        <v>613.199522277553</v>
      </c>
    </row>
    <row r="471" spans="1:5" ht="15" customHeight="1" x14ac:dyDescent="0.25">
      <c r="A471" s="41" t="str">
        <f t="shared" ref="A471:B471" si="171">A184</f>
        <v>F27</v>
      </c>
      <c r="B471" s="4" t="str">
        <f t="shared" si="171"/>
        <v>Salida Nacional / National exit</v>
      </c>
      <c r="C471" s="46" cm="1">
        <f t="array" ref="C471">SUMPRODUCT('Distance Matrix_ex'!$B184:$AD184,TRANSPOSE('Entry capacity'!C$12:C$40))/(SUM('Entry capacity'!$C$12:$C$40)-IFERROR(VLOOKUP($A471,'Entry capacity'!$A$12:$E$40,4,FALSE),0))</f>
        <v>606.96732740955451</v>
      </c>
      <c r="D471" s="46" cm="1">
        <f t="array" ref="D471">SUMPRODUCT('Distance Matrix_ex'!$B184:$AD184,TRANSPOSE('Entry capacity'!D$12:D$40))/(SUM('Entry capacity'!$D$12:$D$40)-IFERROR(VLOOKUP($A471,'Entry capacity'!$A$12:$E$40,5,FALSE),0))</f>
        <v>603.41233996305448</v>
      </c>
      <c r="E471" s="51" cm="1">
        <f t="array" ref="E471">SUMPRODUCT('Distance Matrix_ex'!$B184:$AD184,TRANSPOSE('Entry capacity'!E$12:E$40))/(SUM('Entry capacity'!$E$12:$E$40)-IFERROR(VLOOKUP($A471,'Entry capacity'!$A$12:$E$40,6,FALSE),0))</f>
        <v>603.82004797616219</v>
      </c>
    </row>
    <row r="472" spans="1:5" ht="15" customHeight="1" x14ac:dyDescent="0.25">
      <c r="A472" s="41" t="str">
        <f t="shared" ref="A472:B472" si="172">A185</f>
        <v>F28</v>
      </c>
      <c r="B472" s="4" t="str">
        <f t="shared" si="172"/>
        <v>Salida Nacional / National exit</v>
      </c>
      <c r="C472" s="46" cm="1">
        <f t="array" ref="C472">SUMPRODUCT('Distance Matrix_ex'!$B185:$AD185,TRANSPOSE('Entry capacity'!C$12:C$40))/(SUM('Entry capacity'!$C$12:$C$40)-IFERROR(VLOOKUP($A472,'Entry capacity'!$A$12:$E$40,4,FALSE),0))</f>
        <v>593.54530095636642</v>
      </c>
      <c r="D472" s="46" cm="1">
        <f t="array" ref="D472">SUMPRODUCT('Distance Matrix_ex'!$B185:$AD185,TRANSPOSE('Entry capacity'!D$12:D$40))/(SUM('Entry capacity'!$D$12:$D$40)-IFERROR(VLOOKUP($A472,'Entry capacity'!$A$12:$E$40,5,FALSE),0))</f>
        <v>589.70397123419525</v>
      </c>
      <c r="E472" s="51" cm="1">
        <f t="array" ref="E472">SUMPRODUCT('Distance Matrix_ex'!$B185:$AD185,TRANSPOSE('Entry capacity'!E$12:E$40))/(SUM('Entry capacity'!$E$12:$E$40)-IFERROR(VLOOKUP($A472,'Entry capacity'!$A$12:$E$40,6,FALSE),0))</f>
        <v>590.07188305682928</v>
      </c>
    </row>
    <row r="473" spans="1:5" ht="15" customHeight="1" x14ac:dyDescent="0.25">
      <c r="A473" s="41" t="str">
        <f t="shared" ref="A473:B473" si="173">A186</f>
        <v>G03</v>
      </c>
      <c r="B473" s="4" t="str">
        <f t="shared" si="173"/>
        <v>Salida Nacional / National exit</v>
      </c>
      <c r="C473" s="46" cm="1">
        <f t="array" ref="C473">SUMPRODUCT('Distance Matrix_ex'!$B186:$AD186,TRANSPOSE('Entry capacity'!C$12:C$40))/(SUM('Entry capacity'!$C$12:$C$40)-IFERROR(VLOOKUP($A473,'Entry capacity'!$A$12:$E$40,4,FALSE),0))</f>
        <v>639.65448697511056</v>
      </c>
      <c r="D473" s="46" cm="1">
        <f t="array" ref="D473">SUMPRODUCT('Distance Matrix_ex'!$B186:$AD186,TRANSPOSE('Entry capacity'!D$12:D$40))/(SUM('Entry capacity'!$D$12:$D$40)-IFERROR(VLOOKUP($A473,'Entry capacity'!$A$12:$E$40,5,FALSE),0))</f>
        <v>633.70778704795464</v>
      </c>
      <c r="E473" s="51" cm="1">
        <f t="array" ref="E473">SUMPRODUCT('Distance Matrix_ex'!$B186:$AD186,TRANSPOSE('Entry capacity'!E$12:E$40))/(SUM('Entry capacity'!$E$12:$E$40)-IFERROR(VLOOKUP($A473,'Entry capacity'!$A$12:$E$40,6,FALSE),0))</f>
        <v>634.4302748211785</v>
      </c>
    </row>
    <row r="474" spans="1:5" ht="15" customHeight="1" x14ac:dyDescent="0.25">
      <c r="A474" s="41" t="str">
        <f t="shared" ref="A474:B474" si="174">A187</f>
        <v>G04E.C.</v>
      </c>
      <c r="B474" s="4" t="str">
        <f t="shared" si="174"/>
        <v>Salida Nacional / National exit</v>
      </c>
      <c r="C474" s="46" cm="1">
        <f t="array" ref="C474">SUMPRODUCT('Distance Matrix_ex'!$B187:$AD187,TRANSPOSE('Entry capacity'!C$12:C$40))/(SUM('Entry capacity'!$C$12:$C$40)-IFERROR(VLOOKUP($A474,'Entry capacity'!$A$12:$E$40,4,FALSE),0))</f>
        <v>632.00147463150392</v>
      </c>
      <c r="D474" s="46" cm="1">
        <f t="array" ref="D474">SUMPRODUCT('Distance Matrix_ex'!$B187:$AD187,TRANSPOSE('Entry capacity'!D$12:D$40))/(SUM('Entry capacity'!$D$12:$D$40)-IFERROR(VLOOKUP($A474,'Entry capacity'!$A$12:$E$40,5,FALSE),0))</f>
        <v>626.11230569430268</v>
      </c>
      <c r="E474" s="51" cm="1">
        <f t="array" ref="E474">SUMPRODUCT('Distance Matrix_ex'!$B187:$AD187,TRANSPOSE('Entry capacity'!E$12:E$40))/(SUM('Entry capacity'!$E$12:$E$40)-IFERROR(VLOOKUP($A474,'Entry capacity'!$A$12:$E$40,6,FALSE),0))</f>
        <v>626.87484034499141</v>
      </c>
    </row>
    <row r="475" spans="1:5" ht="15" customHeight="1" x14ac:dyDescent="0.25">
      <c r="A475" s="41" t="str">
        <f t="shared" ref="A475:B475" si="175">A188</f>
        <v>G07</v>
      </c>
      <c r="B475" s="4" t="str">
        <f t="shared" si="175"/>
        <v>Salida Nacional / National exit</v>
      </c>
      <c r="C475" s="46" cm="1">
        <f t="array" ref="C475">SUMPRODUCT('Distance Matrix_ex'!$B188:$AD188,TRANSPOSE('Entry capacity'!C$12:C$40))/(SUM('Entry capacity'!$C$12:$C$40)-IFERROR(VLOOKUP($A475,'Entry capacity'!$A$12:$E$40,4,FALSE),0))</f>
        <v>598.64004815547105</v>
      </c>
      <c r="D475" s="46" cm="1">
        <f t="array" ref="D475">SUMPRODUCT('Distance Matrix_ex'!$B188:$AD188,TRANSPOSE('Entry capacity'!D$12:D$40))/(SUM('Entry capacity'!$D$12:$D$40)-IFERROR(VLOOKUP($A475,'Entry capacity'!$A$12:$E$40,5,FALSE),0))</f>
        <v>592.77286236610371</v>
      </c>
      <c r="E475" s="51" cm="1">
        <f t="array" ref="E475">SUMPRODUCT('Distance Matrix_ex'!$B188:$AD188,TRANSPOSE('Entry capacity'!E$12:E$40))/(SUM('Entry capacity'!$E$12:$E$40)-IFERROR(VLOOKUP($A475,'Entry capacity'!$A$12:$E$40,6,FALSE),0))</f>
        <v>593.70336238500431</v>
      </c>
    </row>
    <row r="476" spans="1:5" ht="15" customHeight="1" x14ac:dyDescent="0.25">
      <c r="A476" s="41" t="str">
        <f t="shared" ref="A476:B476" si="176">A189</f>
        <v>H1</v>
      </c>
      <c r="B476" s="4" t="str">
        <f t="shared" si="176"/>
        <v>Salida Nacional / National exit</v>
      </c>
      <c r="C476" s="46" cm="1">
        <f t="array" ref="C476">SUMPRODUCT('Distance Matrix_ex'!$B189:$AD189,TRANSPOSE('Entry capacity'!C$12:C$40))/(SUM('Entry capacity'!$C$12:$C$40)-IFERROR(VLOOKUP($A476,'Entry capacity'!$A$12:$E$40,4,FALSE),0))</f>
        <v>629.5122205979867</v>
      </c>
      <c r="D476" s="46" cm="1">
        <f t="array" ref="D476">SUMPRODUCT('Distance Matrix_ex'!$B189:$AD189,TRANSPOSE('Entry capacity'!D$12:D$40))/(SUM('Entry capacity'!$D$12:$D$40)-IFERROR(VLOOKUP($A476,'Entry capacity'!$A$12:$E$40,5,FALSE),0))</f>
        <v>637.03265672498594</v>
      </c>
      <c r="E476" s="51" cm="1">
        <f t="array" ref="E476">SUMPRODUCT('Distance Matrix_ex'!$B189:$AD189,TRANSPOSE('Entry capacity'!E$12:E$40))/(SUM('Entry capacity'!$E$12:$E$40)-IFERROR(VLOOKUP($A476,'Entry capacity'!$A$12:$E$40,6,FALSE),0))</f>
        <v>636.36649344411103</v>
      </c>
    </row>
    <row r="477" spans="1:5" ht="15" customHeight="1" x14ac:dyDescent="0.25">
      <c r="A477" s="41" t="str">
        <f t="shared" ref="A477:B477" si="177">A190</f>
        <v>H72.1</v>
      </c>
      <c r="B477" s="4" t="str">
        <f t="shared" si="177"/>
        <v>Salida Nacional / National exit</v>
      </c>
      <c r="C477" s="46" cm="1">
        <f t="array" ref="C477">SUMPRODUCT('Distance Matrix_ex'!$B190:$AD190,TRANSPOSE('Entry capacity'!C$12:C$40))/(SUM('Entry capacity'!$C$12:$C$40)-IFERROR(VLOOKUP($A477,'Entry capacity'!$A$12:$E$40,4,FALSE),0))</f>
        <v>900.91962736522328</v>
      </c>
      <c r="D477" s="46" cm="1">
        <f t="array" ref="D477">SUMPRODUCT('Distance Matrix_ex'!$B190:$AD190,TRANSPOSE('Entry capacity'!D$12:D$40))/(SUM('Entry capacity'!$D$12:$D$40)-IFERROR(VLOOKUP($A477,'Entry capacity'!$A$12:$E$40,5,FALSE),0))</f>
        <v>908.19806564760495</v>
      </c>
      <c r="E477" s="51" cm="1">
        <f t="array" ref="E477">SUMPRODUCT('Distance Matrix_ex'!$B190:$AD190,TRANSPOSE('Entry capacity'!E$12:E$40))/(SUM('Entry capacity'!$E$12:$E$40)-IFERROR(VLOOKUP($A477,'Entry capacity'!$A$12:$E$40,6,FALSE),0))</f>
        <v>909.51237530322294</v>
      </c>
    </row>
    <row r="478" spans="1:5" ht="15" customHeight="1" x14ac:dyDescent="0.25">
      <c r="A478" s="41" t="str">
        <f t="shared" ref="A478:B478" si="178">A191</f>
        <v>I001</v>
      </c>
      <c r="B478" s="4" t="str">
        <f t="shared" si="178"/>
        <v>Salida Nacional / National exit</v>
      </c>
      <c r="C478" s="46" cm="1">
        <f t="array" ref="C478">SUMPRODUCT('Distance Matrix_ex'!$B191:$AD191,TRANSPOSE('Entry capacity'!C$12:C$40))/(SUM('Entry capacity'!$C$12:$C$40)-IFERROR(VLOOKUP($A478,'Entry capacity'!$A$12:$E$40,4,FALSE),0))</f>
        <v>814.08873778346037</v>
      </c>
      <c r="D478" s="46" cm="1">
        <f t="array" ref="D478">SUMPRODUCT('Distance Matrix_ex'!$B191:$AD191,TRANSPOSE('Entry capacity'!D$12:D$40))/(SUM('Entry capacity'!$D$12:$D$40)-IFERROR(VLOOKUP($A478,'Entry capacity'!$A$12:$E$40,5,FALSE),0))</f>
        <v>799.24548239311662</v>
      </c>
      <c r="E478" s="51" cm="1">
        <f t="array" ref="E478">SUMPRODUCT('Distance Matrix_ex'!$B191:$AD191,TRANSPOSE('Entry capacity'!E$12:E$40))/(SUM('Entry capacity'!$E$12:$E$40)-IFERROR(VLOOKUP($A478,'Entry capacity'!$A$12:$E$40,6,FALSE),0))</f>
        <v>799.80447076016537</v>
      </c>
    </row>
    <row r="479" spans="1:5" ht="15" customHeight="1" x14ac:dyDescent="0.25">
      <c r="A479" s="41" t="str">
        <f t="shared" ref="A479:B479" si="179">A192</f>
        <v>I003</v>
      </c>
      <c r="B479" s="4" t="str">
        <f t="shared" si="179"/>
        <v>Salida Nacional / National exit</v>
      </c>
      <c r="C479" s="46" cm="1">
        <f t="array" ref="C479">SUMPRODUCT('Distance Matrix_ex'!$B192:$AD192,TRANSPOSE('Entry capacity'!C$12:C$40))/(SUM('Entry capacity'!$C$12:$C$40)-IFERROR(VLOOKUP($A479,'Entry capacity'!$A$12:$E$40,4,FALSE),0))</f>
        <v>844.35997612816232</v>
      </c>
      <c r="D479" s="46" cm="1">
        <f t="array" ref="D479">SUMPRODUCT('Distance Matrix_ex'!$B192:$AD192,TRANSPOSE('Entry capacity'!D$12:D$40))/(SUM('Entry capacity'!$D$12:$D$40)-IFERROR(VLOOKUP($A479,'Entry capacity'!$A$12:$E$40,5,FALSE),0))</f>
        <v>829.7240444264803</v>
      </c>
      <c r="E479" s="51" cm="1">
        <f t="array" ref="E479">SUMPRODUCT('Distance Matrix_ex'!$B192:$AD192,TRANSPOSE('Entry capacity'!E$12:E$40))/(SUM('Entry capacity'!$E$12:$E$40)-IFERROR(VLOOKUP($A479,'Entry capacity'!$A$12:$E$40,6,FALSE),0))</f>
        <v>830.30751126562382</v>
      </c>
    </row>
    <row r="480" spans="1:5" ht="15" customHeight="1" x14ac:dyDescent="0.25">
      <c r="A480" s="41" t="str">
        <f t="shared" ref="A480:B480" si="180">A193</f>
        <v>I005</v>
      </c>
      <c r="B480" s="4" t="str">
        <f t="shared" si="180"/>
        <v>Salida Nacional / National exit</v>
      </c>
      <c r="C480" s="46" cm="1">
        <f t="array" ref="C480">SUMPRODUCT('Distance Matrix_ex'!$B193:$AD193,TRANSPOSE('Entry capacity'!C$12:C$40))/(SUM('Entry capacity'!$C$12:$C$40)-IFERROR(VLOOKUP($A480,'Entry capacity'!$A$12:$E$40,4,FALSE),0))</f>
        <v>867.38347139604923</v>
      </c>
      <c r="D480" s="46" cm="1">
        <f t="array" ref="D480">SUMPRODUCT('Distance Matrix_ex'!$B193:$AD193,TRANSPOSE('Entry capacity'!D$12:D$40))/(SUM('Entry capacity'!$D$12:$D$40)-IFERROR(VLOOKUP($A480,'Entry capacity'!$A$12:$E$40,5,FALSE),0))</f>
        <v>852.90522455385201</v>
      </c>
      <c r="E480" s="51" cm="1">
        <f t="array" ref="E480">SUMPRODUCT('Distance Matrix_ex'!$B193:$AD193,TRANSPOSE('Entry capacity'!E$12:E$40))/(SUM('Entry capacity'!$E$12:$E$40)-IFERROR(VLOOKUP($A480,'Entry capacity'!$A$12:$E$40,6,FALSE),0))</f>
        <v>853.50730906499223</v>
      </c>
    </row>
    <row r="481" spans="1:5" ht="15" customHeight="1" x14ac:dyDescent="0.25">
      <c r="A481" s="41" t="str">
        <f t="shared" ref="A481:B481" si="181">A194</f>
        <v>I006</v>
      </c>
      <c r="B481" s="4" t="str">
        <f t="shared" si="181"/>
        <v>Salida Nacional / National exit</v>
      </c>
      <c r="C481" s="46" cm="1">
        <f t="array" ref="C481">SUMPRODUCT('Distance Matrix_ex'!$B194:$AD194,TRANSPOSE('Entry capacity'!C$12:C$40))/(SUM('Entry capacity'!$C$12:$C$40)-IFERROR(VLOOKUP($A481,'Entry capacity'!$A$12:$E$40,4,FALSE),0))</f>
        <v>884.66218316260336</v>
      </c>
      <c r="D481" s="46" cm="1">
        <f t="array" ref="D481">SUMPRODUCT('Distance Matrix_ex'!$B194:$AD194,TRANSPOSE('Entry capacity'!D$12:D$40))/(SUM('Entry capacity'!$D$12:$D$40)-IFERROR(VLOOKUP($A481,'Entry capacity'!$A$12:$E$40,5,FALSE),0))</f>
        <v>870.30227592111805</v>
      </c>
      <c r="E481" s="51" cm="1">
        <f t="array" ref="E481">SUMPRODUCT('Distance Matrix_ex'!$B194:$AD194,TRANSPOSE('Entry capacity'!E$12:E$40))/(SUM('Entry capacity'!$E$12:$E$40)-IFERROR(VLOOKUP($A481,'Entry capacity'!$A$12:$E$40,6,FALSE),0))</f>
        <v>870.91833265430614</v>
      </c>
    </row>
    <row r="482" spans="1:5" ht="15" customHeight="1" x14ac:dyDescent="0.25">
      <c r="A482" s="41" t="str">
        <f t="shared" ref="A482:B482" si="182">A195</f>
        <v>I007</v>
      </c>
      <c r="B482" s="4" t="str">
        <f t="shared" si="182"/>
        <v>Salida Nacional / National exit</v>
      </c>
      <c r="C482" s="46" cm="1">
        <f t="array" ref="C482">SUMPRODUCT('Distance Matrix_ex'!$B195:$AD195,TRANSPOSE('Entry capacity'!C$12:C$40))/(SUM('Entry capacity'!$C$12:$C$40)-IFERROR(VLOOKUP($A482,'Entry capacity'!$A$12:$E$40,4,FALSE),0))</f>
        <v>901.49462062781959</v>
      </c>
      <c r="D482" s="46" cm="1">
        <f t="array" ref="D482">SUMPRODUCT('Distance Matrix_ex'!$B195:$AD195,TRANSPOSE('Entry capacity'!D$12:D$40))/(SUM('Entry capacity'!$D$12:$D$40)-IFERROR(VLOOKUP($A482,'Entry capacity'!$A$12:$E$40,5,FALSE),0))</f>
        <v>887.24999651366102</v>
      </c>
      <c r="E482" s="51" cm="1">
        <f t="array" ref="E482">SUMPRODUCT('Distance Matrix_ex'!$B195:$AD195,TRANSPOSE('Entry capacity'!E$12:E$40))/(SUM('Entry capacity'!$E$12:$E$40)-IFERROR(VLOOKUP($A482,'Entry capacity'!$A$12:$E$40,6,FALSE),0))</f>
        <v>887.87966459456118</v>
      </c>
    </row>
    <row r="483" spans="1:5" ht="15" customHeight="1" x14ac:dyDescent="0.25">
      <c r="A483" s="41" t="str">
        <f t="shared" ref="A483:B483" si="183">A196</f>
        <v>I008X</v>
      </c>
      <c r="B483" s="4" t="str">
        <f t="shared" si="183"/>
        <v>Salida Nacional / National exit</v>
      </c>
      <c r="C483" s="46" cm="1">
        <f t="array" ref="C483">SUMPRODUCT('Distance Matrix_ex'!$B196:$AD196,TRANSPOSE('Entry capacity'!C$12:C$40))/(SUM('Entry capacity'!$C$12:$C$40)-IFERROR(VLOOKUP($A483,'Entry capacity'!$A$12:$E$40,4,FALSE),0))</f>
        <v>966.32949308238869</v>
      </c>
      <c r="D483" s="46" cm="1">
        <f t="array" ref="D483">SUMPRODUCT('Distance Matrix_ex'!$B196:$AD196,TRANSPOSE('Entry capacity'!D$12:D$40))/(SUM('Entry capacity'!$D$12:$D$40)-IFERROR(VLOOKUP($A483,'Entry capacity'!$A$12:$E$40,5,FALSE),0))</f>
        <v>952.52891439373025</v>
      </c>
      <c r="E483" s="51" cm="1">
        <f t="array" ref="E483">SUMPRODUCT('Distance Matrix_ex'!$B196:$AD196,TRANSPOSE('Entry capacity'!E$12:E$40))/(SUM('Entry capacity'!$E$12:$E$40)-IFERROR(VLOOKUP($A483,'Entry capacity'!$A$12:$E$40,6,FALSE),0))</f>
        <v>953.211010412929</v>
      </c>
    </row>
    <row r="484" spans="1:5" ht="15" customHeight="1" x14ac:dyDescent="0.25">
      <c r="A484" s="41" t="str">
        <f t="shared" ref="A484:B484" si="184">A197</f>
        <v>I012</v>
      </c>
      <c r="B484" s="4" t="str">
        <f t="shared" si="184"/>
        <v>Salida Nacional / National exit</v>
      </c>
      <c r="C484" s="46" cm="1">
        <f t="array" ref="C484">SUMPRODUCT('Distance Matrix_ex'!$B197:$AD197,TRANSPOSE('Entry capacity'!C$12:C$40))/(SUM('Entry capacity'!$C$12:$C$40)-IFERROR(VLOOKUP($A484,'Entry capacity'!$A$12:$E$40,4,FALSE),0))</f>
        <v>1019.5656698284005</v>
      </c>
      <c r="D484" s="46" cm="1">
        <f t="array" ref="D484">SUMPRODUCT('Distance Matrix_ex'!$B197:$AD197,TRANSPOSE('Entry capacity'!D$12:D$40))/(SUM('Entry capacity'!$D$12:$D$40)-IFERROR(VLOOKUP($A484,'Entry capacity'!$A$12:$E$40,5,FALSE),0))</f>
        <v>1006.1296986396906</v>
      </c>
      <c r="E484" s="51" cm="1">
        <f t="array" ref="E484">SUMPRODUCT('Distance Matrix_ex'!$B197:$AD197,TRANSPOSE('Entry capacity'!E$12:E$40))/(SUM('Entry capacity'!$E$12:$E$40)-IFERROR(VLOOKUP($A484,'Entry capacity'!$A$12:$E$40,6,FALSE),0))</f>
        <v>1006.8548434516763</v>
      </c>
    </row>
    <row r="485" spans="1:5" ht="15" customHeight="1" x14ac:dyDescent="0.25">
      <c r="A485" s="41" t="str">
        <f t="shared" ref="A485:B485" si="185">A198</f>
        <v>I014</v>
      </c>
      <c r="B485" s="4" t="str">
        <f t="shared" si="185"/>
        <v>Salida Nacional / National exit</v>
      </c>
      <c r="C485" s="46" cm="1">
        <f t="array" ref="C485">SUMPRODUCT('Distance Matrix_ex'!$B198:$AD198,TRANSPOSE('Entry capacity'!C$12:C$40))/(SUM('Entry capacity'!$C$12:$C$40)-IFERROR(VLOOKUP($A485,'Entry capacity'!$A$12:$E$40,4,FALSE),0))</f>
        <v>1049.119690247928</v>
      </c>
      <c r="D485" s="46" cm="1">
        <f t="array" ref="D485">SUMPRODUCT('Distance Matrix_ex'!$B198:$AD198,TRANSPOSE('Entry capacity'!D$12:D$40))/(SUM('Entry capacity'!$D$12:$D$40)-IFERROR(VLOOKUP($A485,'Entry capacity'!$A$12:$E$40,5,FALSE),0))</f>
        <v>1035.7605601080111</v>
      </c>
      <c r="E485" s="51" cm="1">
        <f t="array" ref="E485">SUMPRODUCT('Distance Matrix_ex'!$B198:$AD198,TRANSPOSE('Entry capacity'!E$12:E$40))/(SUM('Entry capacity'!$E$12:$E$40)-IFERROR(VLOOKUP($A485,'Entry capacity'!$A$12:$E$40,6,FALSE),0))</f>
        <v>1036.4918890205429</v>
      </c>
    </row>
    <row r="486" spans="1:5" ht="15" customHeight="1" x14ac:dyDescent="0.25">
      <c r="A486" s="41" t="str">
        <f t="shared" ref="A486:B486" si="186">A199</f>
        <v>I015ERM</v>
      </c>
      <c r="B486" s="4" t="str">
        <f t="shared" si="186"/>
        <v>Salida Nacional / National exit</v>
      </c>
      <c r="C486" s="46" cm="1">
        <f t="array" ref="C486">SUMPRODUCT('Distance Matrix_ex'!$B199:$AD199,TRANSPOSE('Entry capacity'!C$12:C$40))/(SUM('Entry capacity'!$C$12:$C$40)-IFERROR(VLOOKUP($A486,'Entry capacity'!$A$12:$E$40,4,FALSE),0))</f>
        <v>1065.3129992769632</v>
      </c>
      <c r="D486" s="46" cm="1">
        <f t="array" ref="D486">SUMPRODUCT('Distance Matrix_ex'!$B199:$AD199,TRANSPOSE('Entry capacity'!D$12:D$40))/(SUM('Entry capacity'!$D$12:$D$40)-IFERROR(VLOOKUP($A486,'Entry capacity'!$A$12:$E$40,5,FALSE),0))</f>
        <v>1051.9492727151239</v>
      </c>
      <c r="E486" s="51" cm="1">
        <f t="array" ref="E486">SUMPRODUCT('Distance Matrix_ex'!$B199:$AD199,TRANSPOSE('Entry capacity'!E$12:E$40))/(SUM('Entry capacity'!$E$12:$E$40)-IFERROR(VLOOKUP($A486,'Entry capacity'!$A$12:$E$40,6,FALSE),0))</f>
        <v>1052.6774020938799</v>
      </c>
    </row>
    <row r="487" spans="1:5" ht="15" customHeight="1" x14ac:dyDescent="0.25">
      <c r="A487" s="41" t="str">
        <f t="shared" ref="A487:B487" si="187">A200</f>
        <v>I016</v>
      </c>
      <c r="B487" s="4" t="str">
        <f t="shared" si="187"/>
        <v>Salida Nacional / National exit</v>
      </c>
      <c r="C487" s="46" cm="1">
        <f t="array" ref="C487">SUMPRODUCT('Distance Matrix_ex'!$B200:$AD200,TRANSPOSE('Entry capacity'!C$12:C$40))/(SUM('Entry capacity'!$C$12:$C$40)-IFERROR(VLOOKUP($A487,'Entry capacity'!$A$12:$E$40,4,FALSE),0))</f>
        <v>1077.9575787318101</v>
      </c>
      <c r="D487" s="46" cm="1">
        <f t="array" ref="D487">SUMPRODUCT('Distance Matrix_ex'!$B200:$AD200,TRANSPOSE('Entry capacity'!D$12:D$40))/(SUM('Entry capacity'!$D$12:$D$40)-IFERROR(VLOOKUP($A487,'Entry capacity'!$A$12:$E$40,5,FALSE),0))</f>
        <v>1064.5902630442333</v>
      </c>
      <c r="E487" s="51" cm="1">
        <f t="array" ref="E487">SUMPRODUCT('Distance Matrix_ex'!$B200:$AD200,TRANSPOSE('Entry capacity'!E$12:E$40))/(SUM('Entry capacity'!$E$12:$E$40)-IFERROR(VLOOKUP($A487,'Entry capacity'!$A$12:$E$40,6,FALSE),0))</f>
        <v>1065.315894060303</v>
      </c>
    </row>
    <row r="488" spans="1:5" ht="15" customHeight="1" x14ac:dyDescent="0.25">
      <c r="A488" s="41" t="str">
        <f t="shared" ref="A488:B488" si="188">A201</f>
        <v>I018</v>
      </c>
      <c r="B488" s="4" t="str">
        <f t="shared" si="188"/>
        <v>Salida Nacional / National exit</v>
      </c>
      <c r="C488" s="46" cm="1">
        <f t="array" ref="C488">SUMPRODUCT('Distance Matrix_ex'!$B201:$AD201,TRANSPOSE('Entry capacity'!C$12:C$40))/(SUM('Entry capacity'!$C$12:$C$40)-IFERROR(VLOOKUP($A488,'Entry capacity'!$A$12:$E$40,4,FALSE),0))</f>
        <v>1110.998431851044</v>
      </c>
      <c r="D488" s="46" cm="1">
        <f t="array" ref="D488">SUMPRODUCT('Distance Matrix_ex'!$B201:$AD201,TRANSPOSE('Entry capacity'!D$12:D$40))/(SUM('Entry capacity'!$D$12:$D$40)-IFERROR(VLOOKUP($A488,'Entry capacity'!$A$12:$E$40,5,FALSE),0))</f>
        <v>1097.6217376169734</v>
      </c>
      <c r="E488" s="51" cm="1">
        <f t="array" ref="E488">SUMPRODUCT('Distance Matrix_ex'!$B201:$AD201,TRANSPOSE('Entry capacity'!E$12:E$40))/(SUM('Entry capacity'!$E$12:$E$40)-IFERROR(VLOOKUP($A488,'Entry capacity'!$A$12:$E$40,6,FALSE),0))</f>
        <v>1098.3408402993132</v>
      </c>
    </row>
    <row r="489" spans="1:5" ht="15" customHeight="1" x14ac:dyDescent="0.25">
      <c r="A489" s="41" t="str">
        <f t="shared" ref="A489:B489" si="189">A202</f>
        <v>I019</v>
      </c>
      <c r="B489" s="4" t="str">
        <f t="shared" si="189"/>
        <v>Salida Nacional / National exit</v>
      </c>
      <c r="C489" s="46" cm="1">
        <f t="array" ref="C489">SUMPRODUCT('Distance Matrix_ex'!$B202:$AD202,TRANSPOSE('Entry capacity'!C$12:C$40))/(SUM('Entry capacity'!$C$12:$C$40)-IFERROR(VLOOKUP($A489,'Entry capacity'!$A$12:$E$40,4,FALSE),0))</f>
        <v>1127.8886003467428</v>
      </c>
      <c r="D489" s="46" cm="1">
        <f t="array" ref="D489">SUMPRODUCT('Distance Matrix_ex'!$B202:$AD202,TRANSPOSE('Entry capacity'!D$12:D$40))/(SUM('Entry capacity'!$D$12:$D$40)-IFERROR(VLOOKUP($A489,'Entry capacity'!$A$12:$E$40,5,FALSE),0))</f>
        <v>1114.507111889292</v>
      </c>
      <c r="E489" s="51" cm="1">
        <f t="array" ref="E489">SUMPRODUCT('Distance Matrix_ex'!$B202:$AD202,TRANSPOSE('Entry capacity'!E$12:E$40))/(SUM('Entry capacity'!$E$12:$E$40)-IFERROR(VLOOKUP($A489,'Entry capacity'!$A$12:$E$40,6,FALSE),0))</f>
        <v>1115.2228773497902</v>
      </c>
    </row>
    <row r="490" spans="1:5" ht="15" customHeight="1" x14ac:dyDescent="0.25">
      <c r="A490" s="41" t="str">
        <f t="shared" ref="A490:B490" si="190">A203</f>
        <v>I020</v>
      </c>
      <c r="B490" s="4" t="str">
        <f t="shared" si="190"/>
        <v>Salida Nacional / National exit</v>
      </c>
      <c r="C490" s="46" cm="1">
        <f t="array" ref="C490">SUMPRODUCT('Distance Matrix_ex'!$B203:$AD203,TRANSPOSE('Entry capacity'!C$12:C$40))/(SUM('Entry capacity'!$C$12:$C$40)-IFERROR(VLOOKUP($A490,'Entry capacity'!$A$12:$E$40,4,FALSE),0))</f>
        <v>1143.2928622414054</v>
      </c>
      <c r="D490" s="46" cm="1">
        <f t="array" ref="D490">SUMPRODUCT('Distance Matrix_ex'!$B203:$AD203,TRANSPOSE('Entry capacity'!D$12:D$40))/(SUM('Entry capacity'!$D$12:$D$40)-IFERROR(VLOOKUP($A490,'Entry capacity'!$A$12:$E$40,5,FALSE),0))</f>
        <v>1129.9070013306812</v>
      </c>
      <c r="E490" s="51" cm="1">
        <f t="array" ref="E490">SUMPRODUCT('Distance Matrix_ex'!$B203:$AD203,TRANSPOSE('Entry capacity'!E$12:E$40))/(SUM('Entry capacity'!$E$12:$E$40)-IFERROR(VLOOKUP($A490,'Entry capacity'!$A$12:$E$40,6,FALSE),0))</f>
        <v>1130.6197231602494</v>
      </c>
    </row>
    <row r="491" spans="1:5" ht="15" customHeight="1" x14ac:dyDescent="0.25">
      <c r="A491" s="41" t="str">
        <f t="shared" ref="A491:B491" si="191">A204</f>
        <v>I020A</v>
      </c>
      <c r="B491" s="4" t="str">
        <f t="shared" si="191"/>
        <v>Salida Nacional / National exit</v>
      </c>
      <c r="C491" s="46" cm="1">
        <f t="array" ref="C491">SUMPRODUCT('Distance Matrix_ex'!$B204:$AD204,TRANSPOSE('Entry capacity'!C$12:C$40))/(SUM('Entry capacity'!$C$12:$C$40)-IFERROR(VLOOKUP($A491,'Entry capacity'!$A$12:$E$40,4,FALSE),0))</f>
        <v>1156.2090483731588</v>
      </c>
      <c r="D491" s="46" cm="1">
        <f t="array" ref="D491">SUMPRODUCT('Distance Matrix_ex'!$B204:$AD204,TRANSPOSE('Entry capacity'!D$12:D$40))/(SUM('Entry capacity'!$D$12:$D$40)-IFERROR(VLOOKUP($A491,'Entry capacity'!$A$12:$E$40,5,FALSE),0))</f>
        <v>1142.8195212419616</v>
      </c>
      <c r="E491" s="51" cm="1">
        <f t="array" ref="E491">SUMPRODUCT('Distance Matrix_ex'!$B204:$AD204,TRANSPOSE('Entry capacity'!E$12:E$40))/(SUM('Entry capacity'!$E$12:$E$40)-IFERROR(VLOOKUP($A491,'Entry capacity'!$A$12:$E$40,6,FALSE),0))</f>
        <v>1143.5296910437935</v>
      </c>
    </row>
    <row r="492" spans="1:5" ht="15" customHeight="1" x14ac:dyDescent="0.25">
      <c r="A492" s="41" t="str">
        <f t="shared" ref="A492:B492" si="192">A205</f>
        <v>I022</v>
      </c>
      <c r="B492" s="4" t="str">
        <f t="shared" si="192"/>
        <v>Salida Nacional / National exit</v>
      </c>
      <c r="C492" s="46" cm="1">
        <f t="array" ref="C492">SUMPRODUCT('Distance Matrix_ex'!$B205:$AD205,TRANSPOSE('Entry capacity'!C$12:C$40))/(SUM('Entry capacity'!$C$12:$C$40)-IFERROR(VLOOKUP($A492,'Entry capacity'!$A$12:$E$40,4,FALSE),0))</f>
        <v>1179.7565542488162</v>
      </c>
      <c r="D492" s="46" cm="1">
        <f t="array" ref="D492">SUMPRODUCT('Distance Matrix_ex'!$B205:$AD205,TRANSPOSE('Entry capacity'!D$12:D$40))/(SUM('Entry capacity'!$D$12:$D$40)-IFERROR(VLOOKUP($A492,'Entry capacity'!$A$12:$E$40,5,FALSE),0))</f>
        <v>1166.360343229104</v>
      </c>
      <c r="E492" s="51" cm="1">
        <f t="array" ref="E492">SUMPRODUCT('Distance Matrix_ex'!$B205:$AD205,TRANSPOSE('Entry capacity'!E$12:E$40))/(SUM('Entry capacity'!$E$12:$E$40)-IFERROR(VLOOKUP($A492,'Entry capacity'!$A$12:$E$40,6,FALSE),0))</f>
        <v>1167.0658604277996</v>
      </c>
    </row>
    <row r="493" spans="1:5" ht="15" customHeight="1" x14ac:dyDescent="0.25">
      <c r="A493" s="41" t="str">
        <f t="shared" ref="A493:B493" si="193">A206</f>
        <v>I023</v>
      </c>
      <c r="B493" s="4" t="str">
        <f t="shared" si="193"/>
        <v>Salida Nacional / National exit</v>
      </c>
      <c r="C493" s="46" cm="1">
        <f t="array" ref="C493">SUMPRODUCT('Distance Matrix_ex'!$B206:$AD206,TRANSPOSE('Entry capacity'!C$12:C$40))/(SUM('Entry capacity'!$C$12:$C$40)-IFERROR(VLOOKUP($A493,'Entry capacity'!$A$12:$E$40,4,FALSE),0))</f>
        <v>1199.208152135493</v>
      </c>
      <c r="D493" s="46" cm="1">
        <f t="array" ref="D493">SUMPRODUCT('Distance Matrix_ex'!$B206:$AD206,TRANSPOSE('Entry capacity'!D$12:D$40))/(SUM('Entry capacity'!$D$12:$D$40)-IFERROR(VLOOKUP($A493,'Entry capacity'!$A$12:$E$40,5,FALSE),0))</f>
        <v>1185.8064198383947</v>
      </c>
      <c r="E493" s="51" cm="1">
        <f t="array" ref="E493">SUMPRODUCT('Distance Matrix_ex'!$B206:$AD206,TRANSPOSE('Entry capacity'!E$12:E$40))/(SUM('Entry capacity'!$E$12:$E$40)-IFERROR(VLOOKUP($A493,'Entry capacity'!$A$12:$E$40,6,FALSE),0))</f>
        <v>1186.5080937185739</v>
      </c>
    </row>
    <row r="494" spans="1:5" ht="15" customHeight="1" x14ac:dyDescent="0.25">
      <c r="A494" s="41" t="str">
        <f t="shared" ref="A494:B494" si="194">A207</f>
        <v>I024</v>
      </c>
      <c r="B494" s="4" t="str">
        <f t="shared" si="194"/>
        <v>Salida Nacional / National exit</v>
      </c>
      <c r="C494" s="46" cm="1">
        <f t="array" ref="C494">SUMPRODUCT('Distance Matrix_ex'!$B207:$AD207,TRANSPOSE('Entry capacity'!C$12:C$40))/(SUM('Entry capacity'!$C$12:$C$40)-IFERROR(VLOOKUP($A494,'Entry capacity'!$A$12:$E$40,4,FALSE),0))</f>
        <v>1217.7220131011698</v>
      </c>
      <c r="D494" s="46" cm="1">
        <f t="array" ref="D494">SUMPRODUCT('Distance Matrix_ex'!$B207:$AD207,TRANSPOSE('Entry capacity'!D$12:D$40))/(SUM('Entry capacity'!$D$12:$D$40)-IFERROR(VLOOKUP($A494,'Entry capacity'!$A$12:$E$40,5,FALSE),0))</f>
        <v>1204.3150257004813</v>
      </c>
      <c r="E494" s="51" cm="1">
        <f t="array" ref="E494">SUMPRODUCT('Distance Matrix_ex'!$B207:$AD207,TRANSPOSE('Entry capacity'!E$12:E$40))/(SUM('Entry capacity'!$E$12:$E$40)-IFERROR(VLOOKUP($A494,'Entry capacity'!$A$12:$E$40,6,FALSE),0))</f>
        <v>1205.0130415436668</v>
      </c>
    </row>
    <row r="495" spans="1:5" ht="15" customHeight="1" x14ac:dyDescent="0.25">
      <c r="A495" s="41" t="str">
        <f t="shared" ref="A495:B495" si="195">A208</f>
        <v>I025</v>
      </c>
      <c r="B495" s="4" t="str">
        <f t="shared" si="195"/>
        <v>Salida Nacional / National exit</v>
      </c>
      <c r="C495" s="46" cm="1">
        <f t="array" ref="C495">SUMPRODUCT('Distance Matrix_ex'!$B208:$AD208,TRANSPOSE('Entry capacity'!C$12:C$40))/(SUM('Entry capacity'!$C$12:$C$40)-IFERROR(VLOOKUP($A495,'Entry capacity'!$A$12:$E$40,4,FALSE),0))</f>
        <v>1228.3781144761783</v>
      </c>
      <c r="D495" s="46" cm="1">
        <f t="array" ref="D495">SUMPRODUCT('Distance Matrix_ex'!$B208:$AD208,TRANSPOSE('Entry capacity'!D$12:D$40))/(SUM('Entry capacity'!$D$12:$D$40)-IFERROR(VLOOKUP($A495,'Entry capacity'!$A$12:$E$40,5,FALSE),0))</f>
        <v>1214.9681023732571</v>
      </c>
      <c r="E495" s="51" cm="1">
        <f t="array" ref="E495">SUMPRODUCT('Distance Matrix_ex'!$B208:$AD208,TRANSPOSE('Entry capacity'!E$12:E$40))/(SUM('Entry capacity'!$E$12:$E$40)-IFERROR(VLOOKUP($A495,'Entry capacity'!$A$12:$E$40,6,FALSE),0))</f>
        <v>1215.6640127445958</v>
      </c>
    </row>
    <row r="496" spans="1:5" ht="15" customHeight="1" x14ac:dyDescent="0.25">
      <c r="A496" s="41" t="str">
        <f t="shared" ref="A496:B496" si="196">A209</f>
        <v>I15</v>
      </c>
      <c r="B496" s="4" t="str">
        <f t="shared" si="196"/>
        <v>Salida Nacional / National exit</v>
      </c>
      <c r="C496" s="46" cm="1">
        <f t="array" ref="C496">SUMPRODUCT('Distance Matrix_ex'!$B209:$AD209,TRANSPOSE('Entry capacity'!C$12:C$40))/(SUM('Entry capacity'!$C$12:$C$40)-IFERROR(VLOOKUP($A496,'Entry capacity'!$A$12:$E$40,4,FALSE),0))</f>
        <v>1065.3120080117194</v>
      </c>
      <c r="D496" s="46" cm="1">
        <f t="array" ref="D496">SUMPRODUCT('Distance Matrix_ex'!$B209:$AD209,TRANSPOSE('Entry capacity'!D$12:D$40))/(SUM('Entry capacity'!$D$12:$D$40)-IFERROR(VLOOKUP($A496,'Entry capacity'!$A$12:$E$40,5,FALSE),0))</f>
        <v>1051.9482817312478</v>
      </c>
      <c r="E496" s="51" cm="1">
        <f t="array" ref="E496">SUMPRODUCT('Distance Matrix_ex'!$B209:$AD209,TRANSPOSE('Entry capacity'!E$12:E$40))/(SUM('Entry capacity'!$E$12:$E$40)-IFERROR(VLOOKUP($A496,'Entry capacity'!$A$12:$E$40,6,FALSE),0))</f>
        <v>1052.6764113058609</v>
      </c>
    </row>
    <row r="497" spans="1:5" ht="15" customHeight="1" x14ac:dyDescent="0.25">
      <c r="A497" s="41" t="str">
        <f t="shared" ref="A497:B497" si="197">A210</f>
        <v>J01A</v>
      </c>
      <c r="B497" s="4" t="str">
        <f t="shared" si="197"/>
        <v>Salida Nacional / National exit</v>
      </c>
      <c r="C497" s="46" cm="1">
        <f t="array" ref="C497">SUMPRODUCT('Distance Matrix_ex'!$B210:$AD210,TRANSPOSE('Entry capacity'!C$12:C$40))/(SUM('Entry capacity'!$C$12:$C$40)-IFERROR(VLOOKUP($A497,'Entry capacity'!$A$12:$E$40,4,FALSE),0))</f>
        <v>607.19461963623655</v>
      </c>
      <c r="D497" s="46" cm="1">
        <f t="array" ref="D497">SUMPRODUCT('Distance Matrix_ex'!$B210:$AD210,TRANSPOSE('Entry capacity'!D$12:D$40))/(SUM('Entry capacity'!$D$12:$D$40)-IFERROR(VLOOKUP($A497,'Entry capacity'!$A$12:$E$40,5,FALSE),0))</f>
        <v>601.60363423750618</v>
      </c>
      <c r="E497" s="51" cm="1">
        <f t="array" ref="E497">SUMPRODUCT('Distance Matrix_ex'!$B210:$AD210,TRANSPOSE('Entry capacity'!E$12:E$40))/(SUM('Entry capacity'!$E$12:$E$40)-IFERROR(VLOOKUP($A497,'Entry capacity'!$A$12:$E$40,6,FALSE),0))</f>
        <v>602.05619745181889</v>
      </c>
    </row>
    <row r="498" spans="1:5" ht="15" customHeight="1" x14ac:dyDescent="0.25">
      <c r="A498" s="41" t="str">
        <f t="shared" ref="A498:B498" si="198">A211</f>
        <v>K02</v>
      </c>
      <c r="B498" s="4" t="str">
        <f t="shared" si="198"/>
        <v>Salida Nacional / National exit</v>
      </c>
      <c r="C498" s="46" cm="1">
        <f t="array" ref="C498">SUMPRODUCT('Distance Matrix_ex'!$B211:$AD211,TRANSPOSE('Entry capacity'!C$12:C$40))/(SUM('Entry capacity'!$C$12:$C$40)-IFERROR(VLOOKUP($A498,'Entry capacity'!$A$12:$E$40,4,FALSE),0))</f>
        <v>992.07275446651988</v>
      </c>
      <c r="D498" s="46" cm="1">
        <f t="array" ref="D498">SUMPRODUCT('Distance Matrix_ex'!$B211:$AD211,TRANSPOSE('Entry capacity'!D$12:D$40))/(SUM('Entry capacity'!$D$12:$D$40)-IFERROR(VLOOKUP($A498,'Entry capacity'!$A$12:$E$40,5,FALSE),0))</f>
        <v>995.57352656241369</v>
      </c>
      <c r="E498" s="51" cm="1">
        <f t="array" ref="E498">SUMPRODUCT('Distance Matrix_ex'!$B211:$AD211,TRANSPOSE('Entry capacity'!E$12:E$40))/(SUM('Entry capacity'!$E$12:$E$40)-IFERROR(VLOOKUP($A498,'Entry capacity'!$A$12:$E$40,6,FALSE),0))</f>
        <v>996.35973435514177</v>
      </c>
    </row>
    <row r="499" spans="1:5" ht="15" customHeight="1" x14ac:dyDescent="0.25">
      <c r="A499" s="41" t="str">
        <f t="shared" ref="A499:B499" si="199">A212</f>
        <v>K05</v>
      </c>
      <c r="B499" s="4" t="str">
        <f t="shared" si="199"/>
        <v>Salida Nacional / National exit</v>
      </c>
      <c r="C499" s="46" cm="1">
        <f t="array" ref="C499">SUMPRODUCT('Distance Matrix_ex'!$B212:$AD212,TRANSPOSE('Entry capacity'!C$12:C$40))/(SUM('Entry capacity'!$C$12:$C$40)-IFERROR(VLOOKUP($A499,'Entry capacity'!$A$12:$E$40,4,FALSE),0))</f>
        <v>972.6227544665195</v>
      </c>
      <c r="D499" s="46" cm="1">
        <f t="array" ref="D499">SUMPRODUCT('Distance Matrix_ex'!$B212:$AD212,TRANSPOSE('Entry capacity'!D$12:D$40))/(SUM('Entry capacity'!$D$12:$D$40)-IFERROR(VLOOKUP($A499,'Entry capacity'!$A$12:$E$40,5,FALSE),0))</f>
        <v>976.12352656241376</v>
      </c>
      <c r="E499" s="51" cm="1">
        <f t="array" ref="E499">SUMPRODUCT('Distance Matrix_ex'!$B212:$AD212,TRANSPOSE('Entry capacity'!E$12:E$40))/(SUM('Entry capacity'!$E$12:$E$40)-IFERROR(VLOOKUP($A499,'Entry capacity'!$A$12:$E$40,6,FALSE),0))</f>
        <v>976.90973435514172</v>
      </c>
    </row>
    <row r="500" spans="1:5" ht="15" customHeight="1" x14ac:dyDescent="0.25">
      <c r="A500" s="41" t="str">
        <f t="shared" ref="A500:B500" si="200">A213</f>
        <v>K07</v>
      </c>
      <c r="B500" s="4" t="str">
        <f t="shared" si="200"/>
        <v>Salida Nacional / National exit</v>
      </c>
      <c r="C500" s="46" cm="1">
        <f t="array" ref="C500">SUMPRODUCT('Distance Matrix_ex'!$B213:$AD213,TRANSPOSE('Entry capacity'!C$12:C$40))/(SUM('Entry capacity'!$C$12:$C$40)-IFERROR(VLOOKUP($A500,'Entry capacity'!$A$12:$E$40,4,FALSE),0))</f>
        <v>957.96275446651987</v>
      </c>
      <c r="D500" s="46" cm="1">
        <f t="array" ref="D500">SUMPRODUCT('Distance Matrix_ex'!$B213:$AD213,TRANSPOSE('Entry capacity'!D$12:D$40))/(SUM('Entry capacity'!$D$12:$D$40)-IFERROR(VLOOKUP($A500,'Entry capacity'!$A$12:$E$40,5,FALSE),0))</f>
        <v>961.46352656241334</v>
      </c>
      <c r="E500" s="51" cm="1">
        <f t="array" ref="E500">SUMPRODUCT('Distance Matrix_ex'!$B213:$AD213,TRANSPOSE('Entry capacity'!E$12:E$40))/(SUM('Entry capacity'!$E$12:$E$40)-IFERROR(VLOOKUP($A500,'Entry capacity'!$A$12:$E$40,6,FALSE),0))</f>
        <v>962.2497343551413</v>
      </c>
    </row>
    <row r="501" spans="1:5" ht="15" customHeight="1" x14ac:dyDescent="0.25">
      <c r="A501" s="41" t="str">
        <f t="shared" ref="A501:B501" si="201">A214</f>
        <v>K11.01</v>
      </c>
      <c r="B501" s="4" t="str">
        <f t="shared" si="201"/>
        <v>Salida Nacional / National exit</v>
      </c>
      <c r="C501" s="46" cm="1">
        <f t="array" ref="C501">SUMPRODUCT('Distance Matrix_ex'!$B214:$AD214,TRANSPOSE('Entry capacity'!C$12:C$40))/(SUM('Entry capacity'!$C$12:$C$40)-IFERROR(VLOOKUP($A501,'Entry capacity'!$A$12:$E$40,4,FALSE),0))</f>
        <v>928.06275446651932</v>
      </c>
      <c r="D501" s="46" cm="1">
        <f t="array" ref="D501">SUMPRODUCT('Distance Matrix_ex'!$B214:$AD214,TRANSPOSE('Entry capacity'!D$12:D$40))/(SUM('Entry capacity'!$D$12:$D$40)-IFERROR(VLOOKUP($A501,'Entry capacity'!$A$12:$E$40,5,FALSE),0))</f>
        <v>931.56352656241302</v>
      </c>
      <c r="E501" s="51" cm="1">
        <f t="array" ref="E501">SUMPRODUCT('Distance Matrix_ex'!$B214:$AD214,TRANSPOSE('Entry capacity'!E$12:E$40))/(SUM('Entry capacity'!$E$12:$E$40)-IFERROR(VLOOKUP($A501,'Entry capacity'!$A$12:$E$40,6,FALSE),0))</f>
        <v>932.34973435514109</v>
      </c>
    </row>
    <row r="502" spans="1:5" ht="15" customHeight="1" x14ac:dyDescent="0.25">
      <c r="A502" s="41" t="str">
        <f t="shared" ref="A502:B502" si="202">A215</f>
        <v>K19</v>
      </c>
      <c r="B502" s="4" t="str">
        <f t="shared" si="202"/>
        <v>Salida Nacional / National exit</v>
      </c>
      <c r="C502" s="46" cm="1">
        <f t="array" ref="C502">SUMPRODUCT('Distance Matrix_ex'!$B215:$AD215,TRANSPOSE('Entry capacity'!C$12:C$40))/(SUM('Entry capacity'!$C$12:$C$40)-IFERROR(VLOOKUP($A502,'Entry capacity'!$A$12:$E$40,4,FALSE),0))</f>
        <v>866.96275446651987</v>
      </c>
      <c r="D502" s="46" cm="1">
        <f t="array" ref="D502">SUMPRODUCT('Distance Matrix_ex'!$B215:$AD215,TRANSPOSE('Entry capacity'!D$12:D$40))/(SUM('Entry capacity'!$D$12:$D$40)-IFERROR(VLOOKUP($A502,'Entry capacity'!$A$12:$E$40,5,FALSE),0))</f>
        <v>870.46352656241345</v>
      </c>
      <c r="E502" s="51" cm="1">
        <f t="array" ref="E502">SUMPRODUCT('Distance Matrix_ex'!$B215:$AD215,TRANSPOSE('Entry capacity'!E$12:E$40))/(SUM('Entry capacity'!$E$12:$E$40)-IFERROR(VLOOKUP($A502,'Entry capacity'!$A$12:$E$40,6,FALSE),0))</f>
        <v>871.24973435514141</v>
      </c>
    </row>
    <row r="503" spans="1:5" ht="15" customHeight="1" x14ac:dyDescent="0.25">
      <c r="A503" s="41" t="str">
        <f t="shared" ref="A503:B503" si="203">A216</f>
        <v>K25</v>
      </c>
      <c r="B503" s="4" t="str">
        <f t="shared" si="203"/>
        <v>Salida Nacional / National exit</v>
      </c>
      <c r="C503" s="46" cm="1">
        <f t="array" ref="C503">SUMPRODUCT('Distance Matrix_ex'!$B216:$AD216,TRANSPOSE('Entry capacity'!C$12:C$40))/(SUM('Entry capacity'!$C$12:$C$40)-IFERROR(VLOOKUP($A503,'Entry capacity'!$A$12:$E$40,4,FALSE),0))</f>
        <v>824.06775446651966</v>
      </c>
      <c r="D503" s="46" cm="1">
        <f t="array" ref="D503">SUMPRODUCT('Distance Matrix_ex'!$B216:$AD216,TRANSPOSE('Entry capacity'!D$12:D$40))/(SUM('Entry capacity'!$D$12:$D$40)-IFERROR(VLOOKUP($A503,'Entry capacity'!$A$12:$E$40,5,FALSE),0))</f>
        <v>827.56852656241335</v>
      </c>
      <c r="E503" s="51" cm="1">
        <f t="array" ref="E503">SUMPRODUCT('Distance Matrix_ex'!$B216:$AD216,TRANSPOSE('Entry capacity'!E$12:E$40))/(SUM('Entry capacity'!$E$12:$E$40)-IFERROR(VLOOKUP($A503,'Entry capacity'!$A$12:$E$40,6,FALSE),0))</f>
        <v>828.35473435514166</v>
      </c>
    </row>
    <row r="504" spans="1:5" ht="15" customHeight="1" x14ac:dyDescent="0.25">
      <c r="A504" s="41" t="str">
        <f t="shared" ref="A504:B504" si="204">A217</f>
        <v>K29</v>
      </c>
      <c r="B504" s="4" t="str">
        <f t="shared" si="204"/>
        <v>Salida Nacional / National exit</v>
      </c>
      <c r="C504" s="46" cm="1">
        <f t="array" ref="C504">SUMPRODUCT('Distance Matrix_ex'!$B217:$AD217,TRANSPOSE('Entry capacity'!C$12:C$40))/(SUM('Entry capacity'!$C$12:$C$40)-IFERROR(VLOOKUP($A504,'Entry capacity'!$A$12:$E$40,4,FALSE),0))</f>
        <v>797.55775446651944</v>
      </c>
      <c r="D504" s="46" cm="1">
        <f t="array" ref="D504">SUMPRODUCT('Distance Matrix_ex'!$B217:$AD217,TRANSPOSE('Entry capacity'!D$12:D$40))/(SUM('Entry capacity'!$D$12:$D$40)-IFERROR(VLOOKUP($A504,'Entry capacity'!$A$12:$E$40,5,FALSE),0))</f>
        <v>801.05852656241336</v>
      </c>
      <c r="E504" s="51" cm="1">
        <f t="array" ref="E504">SUMPRODUCT('Distance Matrix_ex'!$B217:$AD217,TRANSPOSE('Entry capacity'!E$12:E$40))/(SUM('Entry capacity'!$E$12:$E$40)-IFERROR(VLOOKUP($A504,'Entry capacity'!$A$12:$E$40,6,FALSE),0))</f>
        <v>801.84473435514167</v>
      </c>
    </row>
    <row r="505" spans="1:5" ht="15" customHeight="1" x14ac:dyDescent="0.25">
      <c r="A505" s="41" t="str">
        <f t="shared" ref="A505:B505" si="205">A218</f>
        <v>K31</v>
      </c>
      <c r="B505" s="4" t="str">
        <f t="shared" si="205"/>
        <v>Salida Nacional / National exit</v>
      </c>
      <c r="C505" s="46" cm="1">
        <f t="array" ref="C505">SUMPRODUCT('Distance Matrix_ex'!$B218:$AD218,TRANSPOSE('Entry capacity'!C$12:C$40))/(SUM('Entry capacity'!$C$12:$C$40)-IFERROR(VLOOKUP($A505,'Entry capacity'!$A$12:$E$40,4,FALSE),0))</f>
        <v>783.8257544665197</v>
      </c>
      <c r="D505" s="46" cm="1">
        <f t="array" ref="D505">SUMPRODUCT('Distance Matrix_ex'!$B218:$AD218,TRANSPOSE('Entry capacity'!D$12:D$40))/(SUM('Entry capacity'!$D$12:$D$40)-IFERROR(VLOOKUP($A505,'Entry capacity'!$A$12:$E$40,5,FALSE),0))</f>
        <v>787.32652656241316</v>
      </c>
      <c r="E505" s="51" cm="1">
        <f t="array" ref="E505">SUMPRODUCT('Distance Matrix_ex'!$B218:$AD218,TRANSPOSE('Entry capacity'!E$12:E$40))/(SUM('Entry capacity'!$E$12:$E$40)-IFERROR(VLOOKUP($A505,'Entry capacity'!$A$12:$E$40,6,FALSE),0))</f>
        <v>788.1127343551417</v>
      </c>
    </row>
    <row r="506" spans="1:5" ht="15" customHeight="1" x14ac:dyDescent="0.25">
      <c r="A506" s="41" t="str">
        <f t="shared" ref="A506:B506" si="206">A219</f>
        <v>K37</v>
      </c>
      <c r="B506" s="4" t="str">
        <f t="shared" si="206"/>
        <v>Salida Nacional / National exit</v>
      </c>
      <c r="C506" s="46" cm="1">
        <f t="array" ref="C506">SUMPRODUCT('Distance Matrix_ex'!$B219:$AD219,TRANSPOSE('Entry capacity'!C$12:C$40))/(SUM('Entry capacity'!$C$12:$C$40)-IFERROR(VLOOKUP($A506,'Entry capacity'!$A$12:$E$40,4,FALSE),0))</f>
        <v>741.59875446651961</v>
      </c>
      <c r="D506" s="46" cm="1">
        <f t="array" ref="D506">SUMPRODUCT('Distance Matrix_ex'!$B219:$AD219,TRANSPOSE('Entry capacity'!D$12:D$40))/(SUM('Entry capacity'!$D$12:$D$40)-IFERROR(VLOOKUP($A506,'Entry capacity'!$A$12:$E$40,5,FALSE),0))</f>
        <v>745.0995265624133</v>
      </c>
      <c r="E506" s="51" cm="1">
        <f t="array" ref="E506">SUMPRODUCT('Distance Matrix_ex'!$B219:$AD219,TRANSPOSE('Entry capacity'!E$12:E$40))/(SUM('Entry capacity'!$E$12:$E$40)-IFERROR(VLOOKUP($A506,'Entry capacity'!$A$12:$E$40,6,FALSE),0))</f>
        <v>745.88573435514149</v>
      </c>
    </row>
    <row r="507" spans="1:5" ht="15" customHeight="1" x14ac:dyDescent="0.25">
      <c r="A507" s="41" t="str">
        <f t="shared" ref="A507:B507" si="207">A220</f>
        <v>K39</v>
      </c>
      <c r="B507" s="4" t="str">
        <f t="shared" si="207"/>
        <v>Salida Nacional / National exit</v>
      </c>
      <c r="C507" s="46" cm="1">
        <f t="array" ref="C507">SUMPRODUCT('Distance Matrix_ex'!$B220:$AD220,TRANSPOSE('Entry capacity'!C$12:C$40))/(SUM('Entry capacity'!$C$12:$C$40)-IFERROR(VLOOKUP($A507,'Entry capacity'!$A$12:$E$40,4,FALSE),0))</f>
        <v>702.49744943636733</v>
      </c>
      <c r="D507" s="46" cm="1">
        <f t="array" ref="D507">SUMPRODUCT('Distance Matrix_ex'!$B220:$AD220,TRANSPOSE('Entry capacity'!D$12:D$40))/(SUM('Entry capacity'!$D$12:$D$40)-IFERROR(VLOOKUP($A507,'Entry capacity'!$A$12:$E$40,5,FALSE),0))</f>
        <v>705.95707239696389</v>
      </c>
      <c r="E507" s="51" cm="1">
        <f t="array" ref="E507">SUMPRODUCT('Distance Matrix_ex'!$B220:$AD220,TRANSPOSE('Entry capacity'!E$12:E$40))/(SUM('Entry capacity'!$E$12:$E$40)-IFERROR(VLOOKUP($A507,'Entry capacity'!$A$12:$E$40,6,FALSE),0))</f>
        <v>706.56631155214905</v>
      </c>
    </row>
    <row r="508" spans="1:5" ht="15" customHeight="1" x14ac:dyDescent="0.25">
      <c r="A508" s="41" t="str">
        <f t="shared" ref="A508:B508" si="208">A221</f>
        <v>K41</v>
      </c>
      <c r="B508" s="4" t="str">
        <f t="shared" si="208"/>
        <v>Salida Nacional / National exit</v>
      </c>
      <c r="C508" s="46" cm="1">
        <f t="array" ref="C508">SUMPRODUCT('Distance Matrix_ex'!$B221:$AD221,TRANSPOSE('Entry capacity'!C$12:C$40))/(SUM('Entry capacity'!$C$12:$C$40)-IFERROR(VLOOKUP($A508,'Entry capacity'!$A$12:$E$40,4,FALSE),0))</f>
        <v>665.35442818727915</v>
      </c>
      <c r="D508" s="46" cm="1">
        <f t="array" ref="D508">SUMPRODUCT('Distance Matrix_ex'!$B221:$AD221,TRANSPOSE('Entry capacity'!D$12:D$40))/(SUM('Entry capacity'!$D$12:$D$40)-IFERROR(VLOOKUP($A508,'Entry capacity'!$A$12:$E$40,5,FALSE),0))</f>
        <v>668.02165088947561</v>
      </c>
      <c r="E508" s="51" cm="1">
        <f t="array" ref="E508">SUMPRODUCT('Distance Matrix_ex'!$B221:$AD221,TRANSPOSE('Entry capacity'!E$12:E$40))/(SUM('Entry capacity'!$E$12:$E$40)-IFERROR(VLOOKUP($A508,'Entry capacity'!$A$12:$E$40,6,FALSE),0))</f>
        <v>668.52076131308991</v>
      </c>
    </row>
    <row r="509" spans="1:5" ht="15" customHeight="1" x14ac:dyDescent="0.25">
      <c r="A509" s="41" t="str">
        <f t="shared" ref="A509:B509" si="209">A222</f>
        <v>K44</v>
      </c>
      <c r="B509" s="4" t="str">
        <f t="shared" si="209"/>
        <v>Salida Nacional / National exit</v>
      </c>
      <c r="C509" s="46" cm="1">
        <f t="array" ref="C509">SUMPRODUCT('Distance Matrix_ex'!$B222:$AD222,TRANSPOSE('Entry capacity'!C$12:C$40))/(SUM('Entry capacity'!$C$12:$C$40)-IFERROR(VLOOKUP($A509,'Entry capacity'!$A$12:$E$40,4,FALSE),0))</f>
        <v>615.04057483482507</v>
      </c>
      <c r="D509" s="46" cm="1">
        <f t="array" ref="D509">SUMPRODUCT('Distance Matrix_ex'!$B222:$AD222,TRANSPOSE('Entry capacity'!D$12:D$40))/(SUM('Entry capacity'!$D$12:$D$40)-IFERROR(VLOOKUP($A509,'Entry capacity'!$A$12:$E$40,5,FALSE),0))</f>
        <v>616.63441392263462</v>
      </c>
      <c r="E509" s="51" cm="1">
        <f t="array" ref="E509">SUMPRODUCT('Distance Matrix_ex'!$B222:$AD222,TRANSPOSE('Entry capacity'!E$12:E$40))/(SUM('Entry capacity'!$E$12:$E$40)-IFERROR(VLOOKUP($A509,'Entry capacity'!$A$12:$E$40,6,FALSE),0))</f>
        <v>616.98434421324407</v>
      </c>
    </row>
    <row r="510" spans="1:5" ht="15" customHeight="1" x14ac:dyDescent="0.25">
      <c r="A510" s="41" t="str">
        <f t="shared" ref="A510:B510" si="210">A223</f>
        <v>K45</v>
      </c>
      <c r="B510" s="4" t="str">
        <f t="shared" si="210"/>
        <v>Salida Nacional / National exit</v>
      </c>
      <c r="C510" s="46" cm="1">
        <f t="array" ref="C510">SUMPRODUCT('Distance Matrix_ex'!$B223:$AD223,TRANSPOSE('Entry capacity'!C$12:C$40))/(SUM('Entry capacity'!$C$12:$C$40)-IFERROR(VLOOKUP($A510,'Entry capacity'!$A$12:$E$40,4,FALSE),0))</f>
        <v>603.26818291778295</v>
      </c>
      <c r="D510" s="46" cm="1">
        <f t="array" ref="D510">SUMPRODUCT('Distance Matrix_ex'!$B223:$AD223,TRANSPOSE('Entry capacity'!D$12:D$40))/(SUM('Entry capacity'!$D$12:$D$40)-IFERROR(VLOOKUP($A510,'Entry capacity'!$A$12:$E$40,5,FALSE),0))</f>
        <v>604.61087263531113</v>
      </c>
      <c r="E510" s="51" cm="1">
        <f t="array" ref="E510">SUMPRODUCT('Distance Matrix_ex'!$B223:$AD223,TRANSPOSE('Entry capacity'!E$12:E$40))/(SUM('Entry capacity'!$E$12:$E$40)-IFERROR(VLOOKUP($A510,'Entry capacity'!$A$12:$E$40,6,FALSE),0))</f>
        <v>604.9258978873487</v>
      </c>
    </row>
    <row r="511" spans="1:5" ht="15" customHeight="1" x14ac:dyDescent="0.25">
      <c r="A511" s="41" t="str">
        <f t="shared" ref="A511:B511" si="211">A224</f>
        <v>K46</v>
      </c>
      <c r="B511" s="4" t="str">
        <f t="shared" si="211"/>
        <v>Salida Nacional / National exit</v>
      </c>
      <c r="C511" s="46" cm="1">
        <f t="array" ref="C511">SUMPRODUCT('Distance Matrix_ex'!$B224:$AD224,TRANSPOSE('Entry capacity'!C$12:C$40))/(SUM('Entry capacity'!$C$12:$C$40)-IFERROR(VLOOKUP($A511,'Entry capacity'!$A$12:$E$40,4,FALSE),0))</f>
        <v>580.848149903798</v>
      </c>
      <c r="D511" s="46" cm="1">
        <f t="array" ref="D511">SUMPRODUCT('Distance Matrix_ex'!$B224:$AD224,TRANSPOSE('Entry capacity'!D$12:D$40))/(SUM('Entry capacity'!$D$12:$D$40)-IFERROR(VLOOKUP($A511,'Entry capacity'!$A$12:$E$40,5,FALSE),0))</f>
        <v>581.71253604352933</v>
      </c>
      <c r="E511" s="51" cm="1">
        <f t="array" ref="E511">SUMPRODUCT('Distance Matrix_ex'!$B224:$AD224,TRANSPOSE('Entry capacity'!E$12:E$40))/(SUM('Entry capacity'!$E$12:$E$40)-IFERROR(VLOOKUP($A511,'Entry capacity'!$A$12:$E$40,6,FALSE),0))</f>
        <v>581.96108609471969</v>
      </c>
    </row>
    <row r="512" spans="1:5" ht="15" customHeight="1" x14ac:dyDescent="0.25">
      <c r="A512" s="41" t="str">
        <f t="shared" ref="A512:B512" si="212">A225</f>
        <v>K47</v>
      </c>
      <c r="B512" s="4" t="str">
        <f t="shared" si="212"/>
        <v>Salida Nacional / National exit</v>
      </c>
      <c r="C512" s="46" cm="1">
        <f t="array" ref="C512">SUMPRODUCT('Distance Matrix_ex'!$B225:$AD225,TRANSPOSE('Entry capacity'!C$12:C$40))/(SUM('Entry capacity'!$C$12:$C$40)-IFERROR(VLOOKUP($A512,'Entry capacity'!$A$12:$E$40,4,FALSE),0))</f>
        <v>567.80104039064292</v>
      </c>
      <c r="D512" s="46" cm="1">
        <f t="array" ref="D512">SUMPRODUCT('Distance Matrix_ex'!$B225:$AD225,TRANSPOSE('Entry capacity'!D$12:D$40))/(SUM('Entry capacity'!$D$12:$D$40)-IFERROR(VLOOKUP($A512,'Entry capacity'!$A$12:$E$40,5,FALSE),0))</f>
        <v>568.38708264229194</v>
      </c>
      <c r="E512" s="51" cm="1">
        <f t="array" ref="E512">SUMPRODUCT('Distance Matrix_ex'!$B225:$AD225,TRANSPOSE('Entry capacity'!E$12:E$40))/(SUM('Entry capacity'!$E$12:$E$40)-IFERROR(VLOOKUP($A512,'Entry capacity'!$A$12:$E$40,6,FALSE),0))</f>
        <v>568.59694812844077</v>
      </c>
    </row>
    <row r="513" spans="1:5" ht="15" customHeight="1" x14ac:dyDescent="0.25">
      <c r="A513" s="41" t="str">
        <f t="shared" ref="A513:B513" si="213">A226</f>
        <v>K48</v>
      </c>
      <c r="B513" s="4" t="str">
        <f t="shared" si="213"/>
        <v>Salida Nacional / National exit</v>
      </c>
      <c r="C513" s="46" cm="1">
        <f t="array" ref="C513">SUMPRODUCT('Distance Matrix_ex'!$B226:$AD226,TRANSPOSE('Entry capacity'!C$12:C$40))/(SUM('Entry capacity'!$C$12:$C$40)-IFERROR(VLOOKUP($A513,'Entry capacity'!$A$12:$E$40,4,FALSE),0))</f>
        <v>552.42869601540224</v>
      </c>
      <c r="D513" s="46" cm="1">
        <f t="array" ref="D513">SUMPRODUCT('Distance Matrix_ex'!$B226:$AD226,TRANSPOSE('Entry capacity'!D$12:D$40))/(SUM('Entry capacity'!$D$12:$D$40)-IFERROR(VLOOKUP($A513,'Entry capacity'!$A$12:$E$40,5,FALSE),0))</f>
        <v>552.68678837914433</v>
      </c>
      <c r="E513" s="51" cm="1">
        <f t="array" ref="E513">SUMPRODUCT('Distance Matrix_ex'!$B226:$AD226,TRANSPOSE('Entry capacity'!E$12:E$40))/(SUM('Entry capacity'!$E$12:$E$40)-IFERROR(VLOOKUP($A513,'Entry capacity'!$A$12:$E$40,6,FALSE),0))</f>
        <v>552.85107499932099</v>
      </c>
    </row>
    <row r="514" spans="1:5" ht="15" customHeight="1" x14ac:dyDescent="0.25">
      <c r="A514" s="41" t="str">
        <f t="shared" ref="A514:B514" si="214">A227</f>
        <v>K48.02</v>
      </c>
      <c r="B514" s="4" t="str">
        <f t="shared" si="214"/>
        <v>Salida Nacional / National exit</v>
      </c>
      <c r="C514" s="46" cm="1">
        <f t="array" ref="C514">SUMPRODUCT('Distance Matrix_ex'!$B227:$AD227,TRANSPOSE('Entry capacity'!C$12:C$40))/(SUM('Entry capacity'!$C$12:$C$40)-IFERROR(VLOOKUP($A514,'Entry capacity'!$A$12:$E$40,4,FALSE),0))</f>
        <v>551.18126201075722</v>
      </c>
      <c r="D514" s="46" cm="1">
        <f t="array" ref="D514">SUMPRODUCT('Distance Matrix_ex'!$B227:$AD227,TRANSPOSE('Entry capacity'!D$12:D$40))/(SUM('Entry capacity'!$D$12:$D$40)-IFERROR(VLOOKUP($A514,'Entry capacity'!$A$12:$E$40,5,FALSE),0))</f>
        <v>552.72052019417333</v>
      </c>
      <c r="E514" s="51" cm="1">
        <f t="array" ref="E514">SUMPRODUCT('Distance Matrix_ex'!$B227:$AD227,TRANSPOSE('Entry capacity'!E$12:E$40))/(SUM('Entry capacity'!$E$12:$E$40)-IFERROR(VLOOKUP($A514,'Entry capacity'!$A$12:$E$40,6,FALSE),0))</f>
        <v>552.7734074131904</v>
      </c>
    </row>
    <row r="515" spans="1:5" ht="15" customHeight="1" x14ac:dyDescent="0.25">
      <c r="A515" s="41" t="str">
        <f t="shared" ref="A515:B515" si="215">A228</f>
        <v>K48.03</v>
      </c>
      <c r="B515" s="4" t="str">
        <f t="shared" si="215"/>
        <v>Salida Nacional / National exit</v>
      </c>
      <c r="C515" s="46" cm="1">
        <f t="array" ref="C515">SUMPRODUCT('Distance Matrix_ex'!$B228:$AD228,TRANSPOSE('Entry capacity'!C$12:C$40))/(SUM('Entry capacity'!$C$12:$C$40)-IFERROR(VLOOKUP($A515,'Entry capacity'!$A$12:$E$40,4,FALSE),0))</f>
        <v>550.72336551195565</v>
      </c>
      <c r="D515" s="46" cm="1">
        <f t="array" ref="D515">SUMPRODUCT('Distance Matrix_ex'!$B228:$AD228,TRANSPOSE('Entry capacity'!D$12:D$40))/(SUM('Entry capacity'!$D$12:$D$40)-IFERROR(VLOOKUP($A515,'Entry capacity'!$A$12:$E$40,5,FALSE),0))</f>
        <v>552.73290215581824</v>
      </c>
      <c r="E515" s="51" cm="1">
        <f t="array" ref="E515">SUMPRODUCT('Distance Matrix_ex'!$B228:$AD228,TRANSPOSE('Entry capacity'!E$12:E$40))/(SUM('Entry capacity'!$E$12:$E$40)-IFERROR(VLOOKUP($A515,'Entry capacity'!$A$12:$E$40,6,FALSE),0))</f>
        <v>552.74489791639371</v>
      </c>
    </row>
    <row r="516" spans="1:5" ht="15" customHeight="1" x14ac:dyDescent="0.25">
      <c r="A516" s="41" t="str">
        <f t="shared" ref="A516:B516" si="216">A229</f>
        <v>K48.05</v>
      </c>
      <c r="B516" s="4" t="str">
        <f t="shared" si="216"/>
        <v>Salida Nacional / National exit</v>
      </c>
      <c r="C516" s="46" cm="1">
        <f t="array" ref="C516">SUMPRODUCT('Distance Matrix_ex'!$B229:$AD229,TRANSPOSE('Entry capacity'!C$12:C$40))/(SUM('Entry capacity'!$C$12:$C$40)-IFERROR(VLOOKUP($A516,'Entry capacity'!$A$12:$E$40,4,FALSE),0))</f>
        <v>549.3056864120108</v>
      </c>
      <c r="D516" s="46" cm="1">
        <f t="array" ref="D516">SUMPRODUCT('Distance Matrix_ex'!$B229:$AD229,TRANSPOSE('Entry capacity'!D$12:D$40))/(SUM('Entry capacity'!$D$12:$D$40)-IFERROR(VLOOKUP($A516,'Entry capacity'!$A$12:$E$40,5,FALSE),0))</f>
        <v>552.37286868931324</v>
      </c>
      <c r="E516" s="51" cm="1">
        <f t="array" ref="E516">SUMPRODUCT('Distance Matrix_ex'!$B229:$AD229,TRANSPOSE('Entry capacity'!E$12:E$40))/(SUM('Entry capacity'!$E$12:$E$40)-IFERROR(VLOOKUP($A516,'Entry capacity'!$A$12:$E$40,6,FALSE),0))</f>
        <v>552.3197808685677</v>
      </c>
    </row>
    <row r="517" spans="1:5" ht="15" customHeight="1" x14ac:dyDescent="0.25">
      <c r="A517" s="41" t="str">
        <f t="shared" ref="A517:B517" si="217">A230</f>
        <v>K48.07</v>
      </c>
      <c r="B517" s="4" t="str">
        <f t="shared" si="217"/>
        <v>Salida Nacional / National exit</v>
      </c>
      <c r="C517" s="46" cm="1">
        <f t="array" ref="C517">SUMPRODUCT('Distance Matrix_ex'!$B230:$AD230,TRANSPOSE('Entry capacity'!C$12:C$40))/(SUM('Entry capacity'!$C$12:$C$40)-IFERROR(VLOOKUP($A517,'Entry capacity'!$A$12:$E$40,4,FALSE),0))</f>
        <v>548.29942058348115</v>
      </c>
      <c r="D517" s="46" cm="1">
        <f t="array" ref="D517">SUMPRODUCT('Distance Matrix_ex'!$B230:$AD230,TRANSPOSE('Entry capacity'!D$12:D$40))/(SUM('Entry capacity'!$D$12:$D$40)-IFERROR(VLOOKUP($A517,'Entry capacity'!$A$12:$E$40,5,FALSE),0))</f>
        <v>552.02553821881156</v>
      </c>
      <c r="E517" s="51" cm="1">
        <f t="array" ref="E517">SUMPRODUCT('Distance Matrix_ex'!$B230:$AD230,TRANSPOSE('Entry capacity'!E$12:E$40))/(SUM('Entry capacity'!$E$12:$E$40)-IFERROR(VLOOKUP($A517,'Entry capacity'!$A$12:$E$40,6,FALSE),0))</f>
        <v>551.94042748655431</v>
      </c>
    </row>
    <row r="518" spans="1:5" ht="15" customHeight="1" x14ac:dyDescent="0.25">
      <c r="A518" s="41" t="str">
        <f t="shared" ref="A518:B518" si="218">A231</f>
        <v>K48.08</v>
      </c>
      <c r="B518" s="4" t="str">
        <f t="shared" si="218"/>
        <v>Salida Nacional / National exit</v>
      </c>
      <c r="C518" s="46" cm="1">
        <f t="array" ref="C518">SUMPRODUCT('Distance Matrix_ex'!$B231:$AD231,TRANSPOSE('Entry capacity'!C$12:C$40))/(SUM('Entry capacity'!$C$12:$C$40)-IFERROR(VLOOKUP($A518,'Entry capacity'!$A$12:$E$40,4,FALSE),0))</f>
        <v>547.58195873285729</v>
      </c>
      <c r="D518" s="46" cm="1">
        <f t="array" ref="D518">SUMPRODUCT('Distance Matrix_ex'!$B231:$AD231,TRANSPOSE('Entry capacity'!D$12:D$40))/(SUM('Entry capacity'!$D$12:$D$40)-IFERROR(VLOOKUP($A518,'Entry capacity'!$A$12:$E$40,5,FALSE),0))</f>
        <v>551.77789355566358</v>
      </c>
      <c r="E518" s="51" cm="1">
        <f t="array" ref="E518">SUMPRODUCT('Distance Matrix_ex'!$B231:$AD231,TRANSPOSE('Entry capacity'!E$12:E$40))/(SUM('Entry capacity'!$E$12:$E$40)-IFERROR(VLOOKUP($A518,'Entry capacity'!$A$12:$E$40,6,FALSE),0))</f>
        <v>551.66995066841798</v>
      </c>
    </row>
    <row r="519" spans="1:5" ht="15" customHeight="1" x14ac:dyDescent="0.25">
      <c r="A519" s="41" t="str">
        <f t="shared" ref="A519:B519" si="219">A232</f>
        <v>K48.10</v>
      </c>
      <c r="B519" s="4" t="str">
        <f t="shared" si="219"/>
        <v>Salida Nacional / National exit</v>
      </c>
      <c r="C519" s="46" cm="1">
        <f t="array" ref="C519">SUMPRODUCT('Distance Matrix_ex'!$B232:$AD232,TRANSPOSE('Entry capacity'!C$12:C$40))/(SUM('Entry capacity'!$C$12:$C$40)-IFERROR(VLOOKUP($A519,'Entry capacity'!$A$12:$E$40,4,FALSE),0))</f>
        <v>568.56790415634919</v>
      </c>
      <c r="D519" s="46" cm="1">
        <f t="array" ref="D519">SUMPRODUCT('Distance Matrix_ex'!$B232:$AD232,TRANSPOSE('Entry capacity'!D$12:D$40))/(SUM('Entry capacity'!$D$12:$D$40)-IFERROR(VLOOKUP($A519,'Entry capacity'!$A$12:$E$40,5,FALSE),0))</f>
        <v>574.15175543139526</v>
      </c>
      <c r="E519" s="51" cm="1">
        <f t="array" ref="E519">SUMPRODUCT('Distance Matrix_ex'!$B232:$AD232,TRANSPOSE('Entry capacity'!E$12:E$40))/(SUM('Entry capacity'!$E$12:$E$40)-IFERROR(VLOOKUP($A519,'Entry capacity'!$A$12:$E$40,6,FALSE),0))</f>
        <v>574.21537327207022</v>
      </c>
    </row>
    <row r="520" spans="1:5" ht="15" customHeight="1" x14ac:dyDescent="0.25">
      <c r="A520" s="41" t="str">
        <f t="shared" ref="A520:B520" si="220">A233</f>
        <v>K50</v>
      </c>
      <c r="B520" s="4" t="str">
        <f t="shared" si="220"/>
        <v>Salida Nacional / National exit</v>
      </c>
      <c r="C520" s="46" cm="1">
        <f t="array" ref="C520">SUMPRODUCT('Distance Matrix_ex'!$B233:$AD233,TRANSPOSE('Entry capacity'!C$12:C$40))/(SUM('Entry capacity'!$C$12:$C$40)-IFERROR(VLOOKUP($A520,'Entry capacity'!$A$12:$E$40,4,FALSE),0))</f>
        <v>560.62110462650548</v>
      </c>
      <c r="D520" s="46" cm="1">
        <f t="array" ref="D520">SUMPRODUCT('Distance Matrix_ex'!$B233:$AD233,TRANSPOSE('Entry capacity'!D$12:D$40))/(SUM('Entry capacity'!$D$12:$D$40)-IFERROR(VLOOKUP($A520,'Entry capacity'!$A$12:$E$40,5,FALSE),0))</f>
        <v>559.57281304984963</v>
      </c>
      <c r="E520" s="51" cm="1">
        <f t="array" ref="E520">SUMPRODUCT('Distance Matrix_ex'!$B233:$AD233,TRANSPOSE('Entry capacity'!E$12:E$40))/(SUM('Entry capacity'!$E$12:$E$40)-IFERROR(VLOOKUP($A520,'Entry capacity'!$A$12:$E$40,6,FALSE),0))</f>
        <v>559.74407304916576</v>
      </c>
    </row>
    <row r="521" spans="1:5" ht="15" customHeight="1" x14ac:dyDescent="0.25">
      <c r="A521" s="41" t="str">
        <f t="shared" ref="A521:B521" si="221">A234</f>
        <v>K52</v>
      </c>
      <c r="B521" s="4" t="str">
        <f t="shared" si="221"/>
        <v>Salida Nacional / National exit</v>
      </c>
      <c r="C521" s="46" cm="1">
        <f t="array" ref="C521">SUMPRODUCT('Distance Matrix_ex'!$B234:$AD234,TRANSPOSE('Entry capacity'!C$12:C$40))/(SUM('Entry capacity'!$C$12:$C$40)-IFERROR(VLOOKUP($A521,'Entry capacity'!$A$12:$E$40,4,FALSE),0))</f>
        <v>573.2290826246101</v>
      </c>
      <c r="D521" s="46" cm="1">
        <f t="array" ref="D521">SUMPRODUCT('Distance Matrix_ex'!$B234:$AD234,TRANSPOSE('Entry capacity'!D$12:D$40))/(SUM('Entry capacity'!$D$12:$D$40)-IFERROR(VLOOKUP($A521,'Entry capacity'!$A$12:$E$40,5,FALSE),0))</f>
        <v>570.17028830578295</v>
      </c>
      <c r="E521" s="51" cm="1">
        <f t="array" ref="E521">SUMPRODUCT('Distance Matrix_ex'!$B234:$AD234,TRANSPOSE('Entry capacity'!E$12:E$40))/(SUM('Entry capacity'!$E$12:$E$40)-IFERROR(VLOOKUP($A521,'Entry capacity'!$A$12:$E$40,6,FALSE),0))</f>
        <v>570.3522802174017</v>
      </c>
    </row>
    <row r="522" spans="1:5" ht="15" customHeight="1" x14ac:dyDescent="0.25">
      <c r="A522" s="41" t="str">
        <f t="shared" ref="A522:B522" si="222">A235</f>
        <v>K54</v>
      </c>
      <c r="B522" s="4" t="str">
        <f t="shared" si="222"/>
        <v>Salida Nacional / National exit</v>
      </c>
      <c r="C522" s="46" cm="1">
        <f t="array" ref="C522">SUMPRODUCT('Distance Matrix_ex'!$B235:$AD235,TRANSPOSE('Entry capacity'!C$12:C$40))/(SUM('Entry capacity'!$C$12:$C$40)-IFERROR(VLOOKUP($A522,'Entry capacity'!$A$12:$E$40,4,FALSE),0))</f>
        <v>582.88386990592585</v>
      </c>
      <c r="D522" s="46" cm="1">
        <f t="array" ref="D522">SUMPRODUCT('Distance Matrix_ex'!$B235:$AD235,TRANSPOSE('Entry capacity'!D$12:D$40))/(SUM('Entry capacity'!$D$12:$D$40)-IFERROR(VLOOKUP($A522,'Entry capacity'!$A$12:$E$40,5,FALSE),0))</f>
        <v>579.45365443861715</v>
      </c>
      <c r="E522" s="51" cm="1">
        <f t="array" ref="E522">SUMPRODUCT('Distance Matrix_ex'!$B235:$AD235,TRANSPOSE('Entry capacity'!E$12:E$40))/(SUM('Entry capacity'!$E$12:$E$40)-IFERROR(VLOOKUP($A522,'Entry capacity'!$A$12:$E$40,6,FALSE),0))</f>
        <v>579.6673747166119</v>
      </c>
    </row>
    <row r="523" spans="1:5" ht="15" customHeight="1" x14ac:dyDescent="0.25">
      <c r="A523" s="41" t="str">
        <f t="shared" ref="A523:B523" si="223">A236</f>
        <v>M01</v>
      </c>
      <c r="B523" s="4" t="str">
        <f t="shared" si="223"/>
        <v>Salida Nacional / National exit</v>
      </c>
      <c r="C523" s="46" cm="1">
        <f t="array" ref="C523">SUMPRODUCT('Distance Matrix_ex'!$B236:$AD236,TRANSPOSE('Entry capacity'!C$12:C$40))/(SUM('Entry capacity'!$C$12:$C$40)-IFERROR(VLOOKUP($A523,'Entry capacity'!$A$12:$E$40,4,FALSE),0))</f>
        <v>690.9010196585175</v>
      </c>
      <c r="D523" s="46" cm="1">
        <f t="array" ref="D523">SUMPRODUCT('Distance Matrix_ex'!$B236:$AD236,TRANSPOSE('Entry capacity'!D$12:D$40))/(SUM('Entry capacity'!$D$12:$D$40)-IFERROR(VLOOKUP($A523,'Entry capacity'!$A$12:$E$40,5,FALSE),0))</f>
        <v>694.18746993130947</v>
      </c>
      <c r="E523" s="51" cm="1">
        <f t="array" ref="E523">SUMPRODUCT('Distance Matrix_ex'!$B236:$AD236,TRANSPOSE('Entry capacity'!E$12:E$40))/(SUM('Entry capacity'!$E$12:$E$40)-IFERROR(VLOOKUP($A523,'Entry capacity'!$A$12:$E$40,6,FALSE),0))</f>
        <v>692.04421345229434</v>
      </c>
    </row>
    <row r="524" spans="1:5" ht="15" customHeight="1" x14ac:dyDescent="0.25">
      <c r="A524" s="41" t="str">
        <f t="shared" ref="A524:B524" si="224">A237</f>
        <v>M05</v>
      </c>
      <c r="B524" s="4" t="str">
        <f t="shared" si="224"/>
        <v>Salida Nacional / National exit</v>
      </c>
      <c r="C524" s="46" cm="1">
        <f t="array" ref="C524">SUMPRODUCT('Distance Matrix_ex'!$B237:$AD237,TRANSPOSE('Entry capacity'!C$12:C$40))/(SUM('Entry capacity'!$C$12:$C$40)-IFERROR(VLOOKUP($A524,'Entry capacity'!$A$12:$E$40,4,FALSE),0))</f>
        <v>626.4507086558242</v>
      </c>
      <c r="D524" s="46" cm="1">
        <f t="array" ref="D524">SUMPRODUCT('Distance Matrix_ex'!$B237:$AD237,TRANSPOSE('Entry capacity'!D$12:D$40))/(SUM('Entry capacity'!$D$12:$D$40)-IFERROR(VLOOKUP($A524,'Entry capacity'!$A$12:$E$40,5,FALSE),0))</f>
        <v>630.94150698356805</v>
      </c>
      <c r="E524" s="51" cm="1">
        <f t="array" ref="E524">SUMPRODUCT('Distance Matrix_ex'!$B237:$AD237,TRANSPOSE('Entry capacity'!E$12:E$40))/(SUM('Entry capacity'!$E$12:$E$40)-IFERROR(VLOOKUP($A524,'Entry capacity'!$A$12:$E$40,6,FALSE),0))</f>
        <v>629.636587877495</v>
      </c>
    </row>
    <row r="525" spans="1:5" ht="15" customHeight="1" x14ac:dyDescent="0.25">
      <c r="A525" s="41" t="str">
        <f t="shared" ref="A525:B525" si="225">A238</f>
        <v>M09</v>
      </c>
      <c r="B525" s="4" t="str">
        <f t="shared" si="225"/>
        <v>Salida Nacional / National exit</v>
      </c>
      <c r="C525" s="46" cm="1">
        <f t="array" ref="C525">SUMPRODUCT('Distance Matrix_ex'!$B238:$AD238,TRANSPOSE('Entry capacity'!C$12:C$40))/(SUM('Entry capacity'!$C$12:$C$40)-IFERROR(VLOOKUP($A525,'Entry capacity'!$A$12:$E$40,4,FALSE),0))</f>
        <v>584.00237949868801</v>
      </c>
      <c r="D525" s="46" cm="1">
        <f t="array" ref="D525">SUMPRODUCT('Distance Matrix_ex'!$B238:$AD238,TRANSPOSE('Entry capacity'!D$12:D$40))/(SUM('Entry capacity'!$D$12:$D$40)-IFERROR(VLOOKUP($A525,'Entry capacity'!$A$12:$E$40,5,FALSE),0))</f>
        <v>588.44227367625479</v>
      </c>
      <c r="E525" s="51" cm="1">
        <f t="array" ref="E525">SUMPRODUCT('Distance Matrix_ex'!$B238:$AD238,TRANSPOSE('Entry capacity'!E$12:E$40))/(SUM('Entry capacity'!$E$12:$E$40)-IFERROR(VLOOKUP($A525,'Entry capacity'!$A$12:$E$40,6,FALSE),0))</f>
        <v>587.76842706525906</v>
      </c>
    </row>
    <row r="526" spans="1:5" ht="15" customHeight="1" x14ac:dyDescent="0.25">
      <c r="A526" s="41" t="str">
        <f t="shared" ref="A526:B526" si="226">A239</f>
        <v>N07</v>
      </c>
      <c r="B526" s="4" t="str">
        <f t="shared" si="226"/>
        <v>Salida Nacional / National exit</v>
      </c>
      <c r="C526" s="46" cm="1">
        <f t="array" ref="C526">SUMPRODUCT('Distance Matrix_ex'!$B239:$AD239,TRANSPOSE('Entry capacity'!C$12:C$40))/(SUM('Entry capacity'!$C$12:$C$40)-IFERROR(VLOOKUP($A526,'Entry capacity'!$A$12:$E$40,4,FALSE),0))</f>
        <v>910.78975446651964</v>
      </c>
      <c r="D526" s="46" cm="1">
        <f t="array" ref="D526">SUMPRODUCT('Distance Matrix_ex'!$B239:$AD239,TRANSPOSE('Entry capacity'!D$12:D$40))/(SUM('Entry capacity'!$D$12:$D$40)-IFERROR(VLOOKUP($A526,'Entry capacity'!$A$12:$E$40,5,FALSE),0))</f>
        <v>914.2905265624139</v>
      </c>
      <c r="E526" s="51" cm="1">
        <f t="array" ref="E526">SUMPRODUCT('Distance Matrix_ex'!$B239:$AD239,TRANSPOSE('Entry capacity'!E$12:E$40))/(SUM('Entry capacity'!$E$12:$E$40)-IFERROR(VLOOKUP($A526,'Entry capacity'!$A$12:$E$40,6,FALSE),0))</f>
        <v>915.07673435514187</v>
      </c>
    </row>
    <row r="527" spans="1:5" ht="15" customHeight="1" x14ac:dyDescent="0.25">
      <c r="A527" s="41" t="str">
        <f t="shared" ref="A527:B527" si="227">A240</f>
        <v>N07E.C.</v>
      </c>
      <c r="B527" s="4" t="str">
        <f t="shared" si="227"/>
        <v>Salida Nacional / National exit</v>
      </c>
      <c r="C527" s="46" cm="1">
        <f t="array" ref="C527">SUMPRODUCT('Distance Matrix_ex'!$B240:$AD240,TRANSPOSE('Entry capacity'!C$12:C$40))/(SUM('Entry capacity'!$C$12:$C$40)-IFERROR(VLOOKUP($A527,'Entry capacity'!$A$12:$E$40,4,FALSE),0))</f>
        <v>817.18831996065944</v>
      </c>
      <c r="D527" s="46" cm="1">
        <f t="array" ref="D527">SUMPRODUCT('Distance Matrix_ex'!$B240:$AD240,TRANSPOSE('Entry capacity'!D$12:D$40))/(SUM('Entry capacity'!$D$12:$D$40)-IFERROR(VLOOKUP($A527,'Entry capacity'!$A$12:$E$40,5,FALSE),0))</f>
        <v>813.34847542571674</v>
      </c>
      <c r="E527" s="51" cm="1">
        <f t="array" ref="E527">SUMPRODUCT('Distance Matrix_ex'!$B240:$AD240,TRANSPOSE('Entry capacity'!E$12:E$40))/(SUM('Entry capacity'!$E$12:$E$40)-IFERROR(VLOOKUP($A527,'Entry capacity'!$A$12:$E$40,6,FALSE),0))</f>
        <v>813.56380749470827</v>
      </c>
    </row>
    <row r="528" spans="1:5" ht="15" customHeight="1" x14ac:dyDescent="0.25">
      <c r="A528" s="41" t="str">
        <f t="shared" ref="A528:B528" si="228">A241</f>
        <v>N08</v>
      </c>
      <c r="B528" s="4" t="str">
        <f t="shared" si="228"/>
        <v>Salida Nacional / National exit</v>
      </c>
      <c r="C528" s="46" cm="1">
        <f t="array" ref="C528">SUMPRODUCT('Distance Matrix_ex'!$B241:$AD241,TRANSPOSE('Entry capacity'!C$12:C$40))/(SUM('Entry capacity'!$C$12:$C$40)-IFERROR(VLOOKUP($A528,'Entry capacity'!$A$12:$E$40,4,FALSE),0))</f>
        <v>840.73693268909403</v>
      </c>
      <c r="D528" s="46" cm="1">
        <f t="array" ref="D528">SUMPRODUCT('Distance Matrix_ex'!$B241:$AD241,TRANSPOSE('Entry capacity'!D$12:D$40))/(SUM('Entry capacity'!$D$12:$D$40)-IFERROR(VLOOKUP($A528,'Entry capacity'!$A$12:$E$40,5,FALSE),0))</f>
        <v>836.8822257521681</v>
      </c>
      <c r="E528" s="51" cm="1">
        <f t="array" ref="E528">SUMPRODUCT('Distance Matrix_ex'!$B241:$AD241,TRANSPOSE('Entry capacity'!E$12:E$40))/(SUM('Entry capacity'!$E$12:$E$40)-IFERROR(VLOOKUP($A528,'Entry capacity'!$A$12:$E$40,6,FALSE),0))</f>
        <v>837.08721221800727</v>
      </c>
    </row>
    <row r="529" spans="1:5" ht="15" customHeight="1" x14ac:dyDescent="0.25">
      <c r="A529" s="41" t="str">
        <f t="shared" ref="A529:B529" si="229">A242</f>
        <v>N09</v>
      </c>
      <c r="B529" s="4" t="str">
        <f t="shared" si="229"/>
        <v>Salida Nacional / National exit</v>
      </c>
      <c r="C529" s="46" cm="1">
        <f t="array" ref="C529">SUMPRODUCT('Distance Matrix_ex'!$B242:$AD242,TRANSPOSE('Entry capacity'!C$12:C$40))/(SUM('Entry capacity'!$C$12:$C$40)-IFERROR(VLOOKUP($A529,'Entry capacity'!$A$12:$E$40,4,FALSE),0))</f>
        <v>863.78534581355052</v>
      </c>
      <c r="D529" s="46" cm="1">
        <f t="array" ref="D529">SUMPRODUCT('Distance Matrix_ex'!$B242:$AD242,TRANSPOSE('Entry capacity'!D$12:D$40))/(SUM('Entry capacity'!$D$12:$D$40)-IFERROR(VLOOKUP($A529,'Entry capacity'!$A$12:$E$40,5,FALSE),0))</f>
        <v>859.91609216914492</v>
      </c>
      <c r="E529" s="51" cm="1">
        <f t="array" ref="E529">SUMPRODUCT('Distance Matrix_ex'!$B242:$AD242,TRANSPOSE('Entry capacity'!E$12:E$40))/(SUM('Entry capacity'!$E$12:$E$40)-IFERROR(VLOOKUP($A529,'Entry capacity'!$A$12:$E$40,6,FALSE),0))</f>
        <v>860.11095278433481</v>
      </c>
    </row>
    <row r="530" spans="1:5" ht="15" customHeight="1" x14ac:dyDescent="0.25">
      <c r="A530" s="41" t="str">
        <f t="shared" ref="A530:B530" si="230">A243</f>
        <v>N10.1</v>
      </c>
      <c r="B530" s="4" t="str">
        <f t="shared" si="230"/>
        <v>Salida Nacional / National exit</v>
      </c>
      <c r="C530" s="46" cm="1">
        <f t="array" ref="C530">SUMPRODUCT('Distance Matrix_ex'!$B243:$AD243,TRANSPOSE('Entry capacity'!C$12:C$40))/(SUM('Entry capacity'!$C$12:$C$40)-IFERROR(VLOOKUP($A530,'Entry capacity'!$A$12:$E$40,4,FALSE),0))</f>
        <v>878.0459384445976</v>
      </c>
      <c r="D530" s="46" cm="1">
        <f t="array" ref="D530">SUMPRODUCT('Distance Matrix_ex'!$B243:$AD243,TRANSPOSE('Entry capacity'!D$12:D$40))/(SUM('Entry capacity'!$D$12:$D$40)-IFERROR(VLOOKUP($A530,'Entry capacity'!$A$12:$E$40,5,FALSE),0))</f>
        <v>874.16768441181853</v>
      </c>
      <c r="E530" s="51" cm="1">
        <f t="array" ref="E530">SUMPRODUCT('Distance Matrix_ex'!$B243:$AD243,TRANSPOSE('Entry capacity'!E$12:E$40))/(SUM('Entry capacity'!$E$12:$E$40)-IFERROR(VLOOKUP($A530,'Entry capacity'!$A$12:$E$40,6,FALSE),0))</f>
        <v>874.35627992622449</v>
      </c>
    </row>
    <row r="531" spans="1:5" ht="15" customHeight="1" x14ac:dyDescent="0.25">
      <c r="A531" s="41" t="str">
        <f t="shared" ref="A531:B531" si="231">A244</f>
        <v>O01A</v>
      </c>
      <c r="B531" s="4" t="str">
        <f t="shared" si="231"/>
        <v>Salida Nacional / National exit</v>
      </c>
      <c r="C531" s="46" cm="1">
        <f t="array" ref="C531">SUMPRODUCT('Distance Matrix_ex'!$B244:$AD244,TRANSPOSE('Entry capacity'!C$12:C$40))/(SUM('Entry capacity'!$C$12:$C$40)-IFERROR(VLOOKUP($A531,'Entry capacity'!$A$12:$E$40,4,FALSE),0))</f>
        <v>812.83094979174837</v>
      </c>
      <c r="D531" s="46" cm="1">
        <f t="array" ref="D531">SUMPRODUCT('Distance Matrix_ex'!$B244:$AD244,TRANSPOSE('Entry capacity'!D$12:D$40))/(SUM('Entry capacity'!$D$12:$D$40)-IFERROR(VLOOKUP($A531,'Entry capacity'!$A$12:$E$40,5,FALSE),0))</f>
        <v>798.13838465393678</v>
      </c>
      <c r="E531" s="51" cm="1">
        <f t="array" ref="E531">SUMPRODUCT('Distance Matrix_ex'!$B244:$AD244,TRANSPOSE('Entry capacity'!E$12:E$40))/(SUM('Entry capacity'!$E$12:$E$40)-IFERROR(VLOOKUP($A531,'Entry capacity'!$A$12:$E$40,6,FALSE),0))</f>
        <v>798.65084509219957</v>
      </c>
    </row>
    <row r="532" spans="1:5" ht="15" customHeight="1" x14ac:dyDescent="0.25">
      <c r="A532" s="41" t="str">
        <f t="shared" ref="A532:B532" si="232">A245</f>
        <v>O02</v>
      </c>
      <c r="B532" s="4" t="str">
        <f t="shared" si="232"/>
        <v>Salida Nacional / National exit</v>
      </c>
      <c r="C532" s="46" cm="1">
        <f t="array" ref="C532">SUMPRODUCT('Distance Matrix_ex'!$B245:$AD245,TRANSPOSE('Entry capacity'!C$12:C$40))/(SUM('Entry capacity'!$C$12:$C$40)-IFERROR(VLOOKUP($A532,'Entry capacity'!$A$12:$E$40,4,FALSE),0))</f>
        <v>813.66016417776348</v>
      </c>
      <c r="D532" s="46" cm="1">
        <f t="array" ref="D532">SUMPRODUCT('Distance Matrix_ex'!$B245:$AD245,TRANSPOSE('Entry capacity'!D$12:D$40))/(SUM('Entry capacity'!$D$12:$D$40)-IFERROR(VLOOKUP($A532,'Entry capacity'!$A$12:$E$40,5,FALSE),0))</f>
        <v>798.99707384731494</v>
      </c>
      <c r="E532" s="51" cm="1">
        <f t="array" ref="E532">SUMPRODUCT('Distance Matrix_ex'!$B245:$AD245,TRANSPOSE('Entry capacity'!E$12:E$40))/(SUM('Entry capacity'!$E$12:$E$40)-IFERROR(VLOOKUP($A532,'Entry capacity'!$A$12:$E$40,6,FALSE),0))</f>
        <v>799.49211702838647</v>
      </c>
    </row>
    <row r="533" spans="1:5" ht="15" customHeight="1" x14ac:dyDescent="0.25">
      <c r="A533" s="41" t="str">
        <f t="shared" ref="A533:B533" si="233">A246</f>
        <v>O03</v>
      </c>
      <c r="B533" s="4" t="str">
        <f t="shared" si="233"/>
        <v>Salida Nacional / National exit</v>
      </c>
      <c r="C533" s="46" cm="1">
        <f t="array" ref="C533">SUMPRODUCT('Distance Matrix_ex'!$B246:$AD246,TRANSPOSE('Entry capacity'!C$12:C$40))/(SUM('Entry capacity'!$C$12:$C$40)-IFERROR(VLOOKUP($A533,'Entry capacity'!$A$12:$E$40,4,FALSE),0))</f>
        <v>814.96089741061462</v>
      </c>
      <c r="D533" s="46" cm="1">
        <f t="array" ref="D533">SUMPRODUCT('Distance Matrix_ex'!$B246:$AD246,TRANSPOSE('Entry capacity'!D$12:D$40))/(SUM('Entry capacity'!$D$12:$D$40)-IFERROR(VLOOKUP($A533,'Entry capacity'!$A$12:$E$40,5,FALSE),0))</f>
        <v>800.34404224216507</v>
      </c>
      <c r="E533" s="51" cm="1">
        <f t="array" ref="E533">SUMPRODUCT('Distance Matrix_ex'!$B246:$AD246,TRANSPOSE('Entry capacity'!E$12:E$40))/(SUM('Entry capacity'!$E$12:$E$40)-IFERROR(VLOOKUP($A533,'Entry capacity'!$A$12:$E$40,6,FALSE),0))</f>
        <v>800.811764134996</v>
      </c>
    </row>
    <row r="534" spans="1:5" ht="15" customHeight="1" x14ac:dyDescent="0.25">
      <c r="A534" s="41" t="str">
        <f t="shared" ref="A534:B534" si="234">A247</f>
        <v>O04A</v>
      </c>
      <c r="B534" s="4" t="str">
        <f t="shared" si="234"/>
        <v>Salida Nacional / National exit</v>
      </c>
      <c r="C534" s="46" cm="1">
        <f t="array" ref="C534">SUMPRODUCT('Distance Matrix_ex'!$B247:$AD247,TRANSPOSE('Entry capacity'!C$12:C$40))/(SUM('Entry capacity'!$C$12:$C$40)-IFERROR(VLOOKUP($A534,'Entry capacity'!$A$12:$E$40,4,FALSE),0))</f>
        <v>819.14967906880634</v>
      </c>
      <c r="D534" s="46" cm="1">
        <f t="array" ref="D534">SUMPRODUCT('Distance Matrix_ex'!$B247:$AD247,TRANSPOSE('Entry capacity'!D$12:D$40))/(SUM('Entry capacity'!$D$12:$D$40)-IFERROR(VLOOKUP($A534,'Entry capacity'!$A$12:$E$40,5,FALSE),0))</f>
        <v>804.70093543208191</v>
      </c>
      <c r="E534" s="51" cm="1">
        <f t="array" ref="E534">SUMPRODUCT('Distance Matrix_ex'!$B247:$AD247,TRANSPOSE('Entry capacity'!E$12:E$40))/(SUM('Entry capacity'!$E$12:$E$40)-IFERROR(VLOOKUP($A534,'Entry capacity'!$A$12:$E$40,6,FALSE),0))</f>
        <v>805.07824283674722</v>
      </c>
    </row>
    <row r="535" spans="1:5" ht="15" customHeight="1" x14ac:dyDescent="0.25">
      <c r="A535" s="41" t="str">
        <f t="shared" ref="A535:B535" si="235">A248</f>
        <v>O05</v>
      </c>
      <c r="B535" s="4" t="str">
        <f t="shared" si="235"/>
        <v>Salida Nacional / National exit</v>
      </c>
      <c r="C535" s="46" cm="1">
        <f t="array" ref="C535">SUMPRODUCT('Distance Matrix_ex'!$B248:$AD248,TRANSPOSE('Entry capacity'!C$12:C$40))/(SUM('Entry capacity'!$C$12:$C$40)-IFERROR(VLOOKUP($A535,'Entry capacity'!$A$12:$E$40,4,FALSE),0))</f>
        <v>816.39093972678506</v>
      </c>
      <c r="D535" s="46" cm="1">
        <f t="array" ref="D535">SUMPRODUCT('Distance Matrix_ex'!$B248:$AD248,TRANSPOSE('Entry capacity'!D$12:D$40))/(SUM('Entry capacity'!$D$12:$D$40)-IFERROR(VLOOKUP($A535,'Entry capacity'!$A$12:$E$40,5,FALSE),0))</f>
        <v>802.10227750665672</v>
      </c>
      <c r="E535" s="51" cm="1">
        <f t="array" ref="E535">SUMPRODUCT('Distance Matrix_ex'!$B248:$AD248,TRANSPOSE('Entry capacity'!E$12:E$40))/(SUM('Entry capacity'!$E$12:$E$40)-IFERROR(VLOOKUP($A535,'Entry capacity'!$A$12:$E$40,6,FALSE),0))</f>
        <v>802.46819508712667</v>
      </c>
    </row>
    <row r="536" spans="1:5" ht="15" customHeight="1" x14ac:dyDescent="0.25">
      <c r="A536" s="41" t="str">
        <f t="shared" ref="A536:B536" si="236">A249</f>
        <v>O06</v>
      </c>
      <c r="B536" s="4" t="str">
        <f t="shared" si="236"/>
        <v>Salida Nacional / National exit</v>
      </c>
      <c r="C536" s="46" cm="1">
        <f t="array" ref="C536">SUMPRODUCT('Distance Matrix_ex'!$B249:$AD249,TRANSPOSE('Entry capacity'!C$12:C$40))/(SUM('Entry capacity'!$C$12:$C$40)-IFERROR(VLOOKUP($A536,'Entry capacity'!$A$12:$E$40,4,FALSE),0))</f>
        <v>801.60488822745776</v>
      </c>
      <c r="D536" s="46" cm="1">
        <f t="array" ref="D536">SUMPRODUCT('Distance Matrix_ex'!$B249:$AD249,TRANSPOSE('Entry capacity'!D$12:D$40))/(SUM('Entry capacity'!$D$12:$D$40)-IFERROR(VLOOKUP($A536,'Entry capacity'!$A$12:$E$40,5,FALSE),0))</f>
        <v>787.85476467190858</v>
      </c>
      <c r="E536" s="51" cm="1">
        <f t="array" ref="E536">SUMPRODUCT('Distance Matrix_ex'!$B249:$AD249,TRANSPOSE('Entry capacity'!E$12:E$40))/(SUM('Entry capacity'!$E$12:$E$40)-IFERROR(VLOOKUP($A536,'Entry capacity'!$A$12:$E$40,6,FALSE),0))</f>
        <v>788.16704792033045</v>
      </c>
    </row>
    <row r="537" spans="1:5" ht="15" customHeight="1" x14ac:dyDescent="0.25">
      <c r="A537" s="41" t="str">
        <f t="shared" ref="A537:B537" si="237">A250</f>
        <v>O07</v>
      </c>
      <c r="B537" s="4" t="str">
        <f t="shared" si="237"/>
        <v>Salida Nacional / National exit</v>
      </c>
      <c r="C537" s="46" cm="1">
        <f t="array" ref="C537">SUMPRODUCT('Distance Matrix_ex'!$B250:$AD250,TRANSPOSE('Entry capacity'!C$12:C$40))/(SUM('Entry capacity'!$C$12:$C$40)-IFERROR(VLOOKUP($A537,'Entry capacity'!$A$12:$E$40,4,FALSE),0))</f>
        <v>784.35379207024846</v>
      </c>
      <c r="D537" s="46" cm="1">
        <f t="array" ref="D537">SUMPRODUCT('Distance Matrix_ex'!$B250:$AD250,TRANSPOSE('Entry capacity'!D$12:D$40))/(SUM('Entry capacity'!$D$12:$D$40)-IFERROR(VLOOKUP($A537,'Entry capacity'!$A$12:$E$40,5,FALSE),0))</f>
        <v>771.06114255632519</v>
      </c>
      <c r="E537" s="51" cm="1">
        <f t="array" ref="E537">SUMPRODUCT('Distance Matrix_ex'!$B250:$AD250,TRANSPOSE('Entry capacity'!E$12:E$40))/(SUM('Entry capacity'!$E$12:$E$40)-IFERROR(VLOOKUP($A537,'Entry capacity'!$A$12:$E$40,6,FALSE),0))</f>
        <v>771.30609629036337</v>
      </c>
    </row>
    <row r="538" spans="1:5" ht="15" customHeight="1" x14ac:dyDescent="0.25">
      <c r="A538" s="41" t="str">
        <f t="shared" ref="A538:B538" si="238">A251</f>
        <v>O09</v>
      </c>
      <c r="B538" s="4" t="str">
        <f t="shared" si="238"/>
        <v>Salida Nacional / National exit</v>
      </c>
      <c r="C538" s="46" cm="1">
        <f t="array" ref="C538">SUMPRODUCT('Distance Matrix_ex'!$B251:$AD251,TRANSPOSE('Entry capacity'!C$12:C$40))/(SUM('Entry capacity'!$C$12:$C$40)-IFERROR(VLOOKUP($A538,'Entry capacity'!$A$12:$E$40,4,FALSE),0))</f>
        <v>760.98930314773509</v>
      </c>
      <c r="D538" s="46" cm="1">
        <f t="array" ref="D538">SUMPRODUCT('Distance Matrix_ex'!$B251:$AD251,TRANSPOSE('Entry capacity'!D$12:D$40))/(SUM('Entry capacity'!$D$12:$D$40)-IFERROR(VLOOKUP($A538,'Entry capacity'!$A$12:$E$40,5,FALSE),0))</f>
        <v>748.25156842432602</v>
      </c>
      <c r="E538" s="51" cm="1">
        <f t="array" ref="E538">SUMPRODUCT('Distance Matrix_ex'!$B251:$AD251,TRANSPOSE('Entry capacity'!E$12:E$40))/(SUM('Entry capacity'!$E$12:$E$40)-IFERROR(VLOOKUP($A538,'Entry capacity'!$A$12:$E$40,6,FALSE),0))</f>
        <v>748.47400941275419</v>
      </c>
    </row>
    <row r="539" spans="1:5" ht="15" customHeight="1" x14ac:dyDescent="0.25">
      <c r="A539" s="41" t="str">
        <f t="shared" ref="A539:B539" si="239">A252</f>
        <v>O11</v>
      </c>
      <c r="B539" s="4" t="str">
        <f t="shared" si="239"/>
        <v>Salida Nacional / National exit</v>
      </c>
      <c r="C539" s="46" cm="1">
        <f t="array" ref="C539">SUMPRODUCT('Distance Matrix_ex'!$B252:$AD252,TRANSPOSE('Entry capacity'!C$12:C$40))/(SUM('Entry capacity'!$C$12:$C$40)-IFERROR(VLOOKUP($A539,'Entry capacity'!$A$12:$E$40,4,FALSE),0))</f>
        <v>718.54962764505751</v>
      </c>
      <c r="D539" s="46" cm="1">
        <f t="array" ref="D539">SUMPRODUCT('Distance Matrix_ex'!$B252:$AD252,TRANSPOSE('Entry capacity'!D$12:D$40))/(SUM('Entry capacity'!$D$12:$D$40)-IFERROR(VLOOKUP($A539,'Entry capacity'!$A$12:$E$40,5,FALSE),0))</f>
        <v>707.21723979130877</v>
      </c>
      <c r="E539" s="51" cm="1">
        <f t="array" ref="E539">SUMPRODUCT('Distance Matrix_ex'!$B252:$AD252,TRANSPOSE('Entry capacity'!E$12:E$40))/(SUM('Entry capacity'!$E$12:$E$40)-IFERROR(VLOOKUP($A539,'Entry capacity'!$A$12:$E$40,6,FALSE),0))</f>
        <v>707.50318586799835</v>
      </c>
    </row>
    <row r="540" spans="1:5" ht="15" customHeight="1" x14ac:dyDescent="0.25">
      <c r="A540" s="41" t="str">
        <f t="shared" ref="A540:B540" si="240">A253</f>
        <v>O11E.C.</v>
      </c>
      <c r="B540" s="4" t="str">
        <f t="shared" si="240"/>
        <v>Salida Nacional / National exit</v>
      </c>
      <c r="C540" s="46" cm="1">
        <f t="array" ref="C540">SUMPRODUCT('Distance Matrix_ex'!$B253:$AD253,TRANSPOSE('Entry capacity'!C$12:C$40))/(SUM('Entry capacity'!$C$12:$C$40)-IFERROR(VLOOKUP($A540,'Entry capacity'!$A$12:$E$40,4,FALSE),0))</f>
        <v>718.55049157154247</v>
      </c>
      <c r="D540" s="46" cm="1">
        <f t="array" ref="D540">SUMPRODUCT('Distance Matrix_ex'!$B253:$AD253,TRANSPOSE('Entry capacity'!D$12:D$40))/(SUM('Entry capacity'!$D$12:$D$40)-IFERROR(VLOOKUP($A540,'Entry capacity'!$A$12:$E$40,5,FALSE),0))</f>
        <v>707.21807313977058</v>
      </c>
      <c r="E540" s="51" cm="1">
        <f t="array" ref="E540">SUMPRODUCT('Distance Matrix_ex'!$B253:$AD253,TRANSPOSE('Entry capacity'!E$12:E$40))/(SUM('Entry capacity'!$E$12:$E$40)-IFERROR(VLOOKUP($A540,'Entry capacity'!$A$12:$E$40,6,FALSE),0))</f>
        <v>707.50401740119025</v>
      </c>
    </row>
    <row r="541" spans="1:5" ht="15" customHeight="1" x14ac:dyDescent="0.25">
      <c r="A541" s="41" t="str">
        <f t="shared" ref="A541:B541" si="241">A254</f>
        <v>O12</v>
      </c>
      <c r="B541" s="4" t="str">
        <f t="shared" si="241"/>
        <v>Salida Nacional / National exit</v>
      </c>
      <c r="C541" s="46" cm="1">
        <f t="array" ref="C541">SUMPRODUCT('Distance Matrix_ex'!$B254:$AD254,TRANSPOSE('Entry capacity'!C$12:C$40))/(SUM('Entry capacity'!$C$12:$C$40)-IFERROR(VLOOKUP($A541,'Entry capacity'!$A$12:$E$40,4,FALSE),0))</f>
        <v>736.90931272381874</v>
      </c>
      <c r="D541" s="46" cm="1">
        <f t="array" ref="D541">SUMPRODUCT('Distance Matrix_ex'!$B254:$AD254,TRANSPOSE('Entry capacity'!D$12:D$40))/(SUM('Entry capacity'!$D$12:$D$40)-IFERROR(VLOOKUP($A541,'Entry capacity'!$A$12:$E$40,5,FALSE),0))</f>
        <v>725.96335276063371</v>
      </c>
      <c r="E541" s="51" cm="1">
        <f t="array" ref="E541">SUMPRODUCT('Distance Matrix_ex'!$B254:$AD254,TRANSPOSE('Entry capacity'!E$12:E$40))/(SUM('Entry capacity'!$E$12:$E$40)-IFERROR(VLOOKUP($A541,'Entry capacity'!$A$12:$E$40,6,FALSE),0))</f>
        <v>726.2943391422981</v>
      </c>
    </row>
    <row r="542" spans="1:5" ht="15" customHeight="1" x14ac:dyDescent="0.25">
      <c r="A542" s="41" t="str">
        <f t="shared" ref="A542:B542" si="242">A255</f>
        <v>O14</v>
      </c>
      <c r="B542" s="4" t="str">
        <f t="shared" si="242"/>
        <v>Salida Nacional / National exit</v>
      </c>
      <c r="C542" s="46" cm="1">
        <f t="array" ref="C542">SUMPRODUCT('Distance Matrix_ex'!$B255:$AD255,TRANSPOSE('Entry capacity'!C$12:C$40))/(SUM('Entry capacity'!$C$12:$C$40)-IFERROR(VLOOKUP($A542,'Entry capacity'!$A$12:$E$40,4,FALSE),0))</f>
        <v>767.40893680805982</v>
      </c>
      <c r="D542" s="46" cm="1">
        <f t="array" ref="D542">SUMPRODUCT('Distance Matrix_ex'!$B255:$AD255,TRANSPOSE('Entry capacity'!D$12:D$40))/(SUM('Entry capacity'!$D$12:$D$40)-IFERROR(VLOOKUP($A542,'Entry capacity'!$A$12:$E$40,5,FALSE),0))</f>
        <v>757.10492170108125</v>
      </c>
      <c r="E542" s="51" cm="1">
        <f t="array" ref="E542">SUMPRODUCT('Distance Matrix_ex'!$B255:$AD255,TRANSPOSE('Entry capacity'!E$12:E$40))/(SUM('Entry capacity'!$E$12:$E$40)-IFERROR(VLOOKUP($A542,'Entry capacity'!$A$12:$E$40,6,FALSE),0))</f>
        <v>757.51073030134421</v>
      </c>
    </row>
    <row r="543" spans="1:5" ht="15" customHeight="1" x14ac:dyDescent="0.25">
      <c r="A543" s="41" t="str">
        <f t="shared" ref="A543:B543" si="243">A256</f>
        <v>O14A</v>
      </c>
      <c r="B543" s="4" t="str">
        <f t="shared" si="243"/>
        <v>Salida Nacional / National exit</v>
      </c>
      <c r="C543" s="46" cm="1">
        <f t="array" ref="C543">SUMPRODUCT('Distance Matrix_ex'!$B256:$AD256,TRANSPOSE('Entry capacity'!C$12:C$40))/(SUM('Entry capacity'!$C$12:$C$40)-IFERROR(VLOOKUP($A543,'Entry capacity'!$A$12:$E$40,4,FALSE),0))</f>
        <v>776.81563605550537</v>
      </c>
      <c r="D543" s="46" cm="1">
        <f t="array" ref="D543">SUMPRODUCT('Distance Matrix_ex'!$B256:$AD256,TRANSPOSE('Entry capacity'!D$12:D$40))/(SUM('Entry capacity'!$D$12:$D$40)-IFERROR(VLOOKUP($A543,'Entry capacity'!$A$12:$E$40,5,FALSE),0))</f>
        <v>766.70960969025964</v>
      </c>
      <c r="E543" s="51" cm="1">
        <f t="array" ref="E543">SUMPRODUCT('Distance Matrix_ex'!$B256:$AD256,TRANSPOSE('Entry capacity'!E$12:E$40))/(SUM('Entry capacity'!$E$12:$E$40)-IFERROR(VLOOKUP($A543,'Entry capacity'!$A$12:$E$40,6,FALSE),0))</f>
        <v>767.13849497190847</v>
      </c>
    </row>
    <row r="544" spans="1:5" ht="15" customHeight="1" x14ac:dyDescent="0.25">
      <c r="A544" s="41" t="str">
        <f t="shared" ref="A544:B544" si="244">A257</f>
        <v>O16</v>
      </c>
      <c r="B544" s="4" t="str">
        <f t="shared" si="244"/>
        <v>Salida Nacional / National exit</v>
      </c>
      <c r="C544" s="46" cm="1">
        <f t="array" ref="C544">SUMPRODUCT('Distance Matrix_ex'!$B257:$AD257,TRANSPOSE('Entry capacity'!C$12:C$40))/(SUM('Entry capacity'!$C$12:$C$40)-IFERROR(VLOOKUP($A544,'Entry capacity'!$A$12:$E$40,4,FALSE),0))</f>
        <v>801.24236816733742</v>
      </c>
      <c r="D544" s="46" cm="1">
        <f t="array" ref="D544">SUMPRODUCT('Distance Matrix_ex'!$B257:$AD257,TRANSPOSE('Entry capacity'!D$12:D$40))/(SUM('Entry capacity'!$D$12:$D$40)-IFERROR(VLOOKUP($A544,'Entry capacity'!$A$12:$E$40,5,FALSE),0))</f>
        <v>791.65046666441128</v>
      </c>
      <c r="E544" s="51" cm="1">
        <f t="array" ref="E544">SUMPRODUCT('Distance Matrix_ex'!$B257:$AD257,TRANSPOSE('Entry capacity'!E$12:E$40))/(SUM('Entry capacity'!$E$12:$E$40)-IFERROR(VLOOKUP($A544,'Entry capacity'!$A$12:$E$40,6,FALSE),0))</f>
        <v>792.13927603839272</v>
      </c>
    </row>
    <row r="545" spans="1:5" ht="15" customHeight="1" x14ac:dyDescent="0.25">
      <c r="A545" s="41" t="str">
        <f t="shared" ref="A545:B545" si="245">A258</f>
        <v>O17</v>
      </c>
      <c r="B545" s="4" t="str">
        <f t="shared" si="245"/>
        <v>Salida Nacional / National exit</v>
      </c>
      <c r="C545" s="46" cm="1">
        <f t="array" ref="C545">SUMPRODUCT('Distance Matrix_ex'!$B258:$AD258,TRANSPOSE('Entry capacity'!C$12:C$40))/(SUM('Entry capacity'!$C$12:$C$40)-IFERROR(VLOOKUP($A545,'Entry capacity'!$A$12:$E$40,4,FALSE),0))</f>
        <v>815.82768366844414</v>
      </c>
      <c r="D545" s="46" cm="1">
        <f t="array" ref="D545">SUMPRODUCT('Distance Matrix_ex'!$B258:$AD258,TRANSPOSE('Entry capacity'!D$12:D$40))/(SUM('Entry capacity'!$D$12:$D$40)-IFERROR(VLOOKUP($A545,'Entry capacity'!$A$12:$E$40,5,FALSE),0))</f>
        <v>806.54276851512759</v>
      </c>
      <c r="E545" s="51" cm="1">
        <f t="array" ref="E545">SUMPRODUCT('Distance Matrix_ex'!$B258:$AD258,TRANSPOSE('Entry capacity'!E$12:E$40))/(SUM('Entry capacity'!$E$12:$E$40)-IFERROR(VLOOKUP($A545,'Entry capacity'!$A$12:$E$40,6,FALSE),0))</f>
        <v>807.06735884371108</v>
      </c>
    </row>
    <row r="546" spans="1:5" ht="15" customHeight="1" x14ac:dyDescent="0.25">
      <c r="A546" s="41" t="str">
        <f t="shared" ref="A546:B546" si="246">A259</f>
        <v>O19</v>
      </c>
      <c r="B546" s="4" t="str">
        <f t="shared" si="246"/>
        <v>Salida Nacional / National exit</v>
      </c>
      <c r="C546" s="46" cm="1">
        <f t="array" ref="C546">SUMPRODUCT('Distance Matrix_ex'!$B259:$AD259,TRANSPOSE('Entry capacity'!C$12:C$40))/(SUM('Entry capacity'!$C$12:$C$40)-IFERROR(VLOOKUP($A546,'Entry capacity'!$A$12:$E$40,4,FALSE),0))</f>
        <v>832.46100743010641</v>
      </c>
      <c r="D546" s="46" cm="1">
        <f t="array" ref="D546">SUMPRODUCT('Distance Matrix_ex'!$B259:$AD259,TRANSPOSE('Entry capacity'!D$12:D$40))/(SUM('Entry capacity'!$D$12:$D$40)-IFERROR(VLOOKUP($A546,'Entry capacity'!$A$12:$E$40,5,FALSE),0))</f>
        <v>824.38701381262842</v>
      </c>
      <c r="E546" s="51" cm="1">
        <f t="array" ref="E546">SUMPRODUCT('Distance Matrix_ex'!$B259:$AD259,TRANSPOSE('Entry capacity'!E$12:E$40))/(SUM('Entry capacity'!$E$12:$E$40)-IFERROR(VLOOKUP($A546,'Entry capacity'!$A$12:$E$40,6,FALSE),0))</f>
        <v>824.89175936066431</v>
      </c>
    </row>
    <row r="547" spans="1:5" ht="15" customHeight="1" x14ac:dyDescent="0.25">
      <c r="A547" s="41" t="str">
        <f t="shared" ref="A547:B547" si="247">A260</f>
        <v>O22</v>
      </c>
      <c r="B547" s="4" t="str">
        <f t="shared" si="247"/>
        <v>Salida Nacional / National exit</v>
      </c>
      <c r="C547" s="46" cm="1">
        <f t="array" ref="C547">SUMPRODUCT('Distance Matrix_ex'!$B260:$AD260,TRANSPOSE('Entry capacity'!C$12:C$40))/(SUM('Entry capacity'!$C$12:$C$40)-IFERROR(VLOOKUP($A547,'Entry capacity'!$A$12:$E$40,4,FALSE),0))</f>
        <v>826.26274337973916</v>
      </c>
      <c r="D547" s="46" cm="1">
        <f t="array" ref="D547">SUMPRODUCT('Distance Matrix_ex'!$B260:$AD260,TRANSPOSE('Entry capacity'!D$12:D$40))/(SUM('Entry capacity'!$D$12:$D$40)-IFERROR(VLOOKUP($A547,'Entry capacity'!$A$12:$E$40,5,FALSE),0))</f>
        <v>820.41094068333018</v>
      </c>
      <c r="E547" s="51" cm="1">
        <f t="array" ref="E547">SUMPRODUCT('Distance Matrix_ex'!$B260:$AD260,TRANSPOSE('Entry capacity'!E$12:E$40))/(SUM('Entry capacity'!$E$12:$E$40)-IFERROR(VLOOKUP($A547,'Entry capacity'!$A$12:$E$40,6,FALSE),0))</f>
        <v>820.73472404370625</v>
      </c>
    </row>
    <row r="548" spans="1:5" ht="15" customHeight="1" x14ac:dyDescent="0.25">
      <c r="A548" s="41" t="str">
        <f t="shared" ref="A548:B548" si="248">A261</f>
        <v>O24</v>
      </c>
      <c r="B548" s="4" t="str">
        <f t="shared" si="248"/>
        <v>Salida Nacional / National exit</v>
      </c>
      <c r="C548" s="46" cm="1">
        <f t="array" ref="C548">SUMPRODUCT('Distance Matrix_ex'!$B261:$AD261,TRANSPOSE('Entry capacity'!C$12:C$40))/(SUM('Entry capacity'!$C$12:$C$40)-IFERROR(VLOOKUP($A548,'Entry capacity'!$A$12:$E$40,4,FALSE),0))</f>
        <v>821.06563789160077</v>
      </c>
      <c r="D548" s="46" cm="1">
        <f t="array" ref="D548">SUMPRODUCT('Distance Matrix_ex'!$B261:$AD261,TRANSPOSE('Entry capacity'!D$12:D$40))/(SUM('Entry capacity'!$D$12:$D$40)-IFERROR(VLOOKUP($A548,'Entry capacity'!$A$12:$E$40,5,FALSE),0))</f>
        <v>816.68794210890303</v>
      </c>
      <c r="E548" s="51" cm="1">
        <f t="array" ref="E548">SUMPRODUCT('Distance Matrix_ex'!$B261:$AD261,TRANSPOSE('Entry capacity'!E$12:E$40))/(SUM('Entry capacity'!$E$12:$E$40)-IFERROR(VLOOKUP($A548,'Entry capacity'!$A$12:$E$40,6,FALSE),0))</f>
        <v>816.90769098884914</v>
      </c>
    </row>
    <row r="549" spans="1:5" ht="15" customHeight="1" x14ac:dyDescent="0.25">
      <c r="A549" s="41" t="str">
        <f t="shared" ref="A549:B549" si="249">A262</f>
        <v>P01</v>
      </c>
      <c r="B549" s="4" t="str">
        <f t="shared" si="249"/>
        <v>Salida Nacional / National exit</v>
      </c>
      <c r="C549" s="46" cm="1">
        <f t="array" ref="C549">SUMPRODUCT('Distance Matrix_ex'!$B262:$AD262,TRANSPOSE('Entry capacity'!C$12:C$40))/(SUM('Entry capacity'!$C$12:$C$40)-IFERROR(VLOOKUP($A549,'Entry capacity'!$A$12:$E$40,4,FALSE),0))</f>
        <v>705.11293545232093</v>
      </c>
      <c r="D549" s="46" cm="1">
        <f t="array" ref="D549">SUMPRODUCT('Distance Matrix_ex'!$B262:$AD262,TRANSPOSE('Entry capacity'!D$12:D$40))/(SUM('Entry capacity'!$D$12:$D$40)-IFERROR(VLOOKUP($A549,'Entry capacity'!$A$12:$E$40,5,FALSE),0))</f>
        <v>694.12407339892798</v>
      </c>
      <c r="E549" s="51" cm="1">
        <f t="array" ref="E549">SUMPRODUCT('Distance Matrix_ex'!$B262:$AD262,TRANSPOSE('Entry capacity'!E$12:E$40))/(SUM('Entry capacity'!$E$12:$E$40)-IFERROR(VLOOKUP($A549,'Entry capacity'!$A$12:$E$40,6,FALSE),0))</f>
        <v>694.410537162634</v>
      </c>
    </row>
    <row r="550" spans="1:5" ht="15" customHeight="1" x14ac:dyDescent="0.25">
      <c r="A550" s="41" t="str">
        <f t="shared" ref="A550:B550" si="250">A263</f>
        <v>P03</v>
      </c>
      <c r="B550" s="4" t="str">
        <f t="shared" si="250"/>
        <v>Salida Nacional / National exit</v>
      </c>
      <c r="C550" s="46" cm="1">
        <f t="array" ref="C550">SUMPRODUCT('Distance Matrix_ex'!$B263:$AD263,TRANSPOSE('Entry capacity'!C$12:C$40))/(SUM('Entry capacity'!$C$12:$C$40)-IFERROR(VLOOKUP($A550,'Entry capacity'!$A$12:$E$40,4,FALSE),0))</f>
        <v>679.54783478849504</v>
      </c>
      <c r="D550" s="46" cm="1">
        <f t="array" ref="D550">SUMPRODUCT('Distance Matrix_ex'!$B263:$AD263,TRANSPOSE('Entry capacity'!D$12:D$40))/(SUM('Entry capacity'!$D$12:$D$40)-IFERROR(VLOOKUP($A550,'Entry capacity'!$A$12:$E$40,5,FALSE),0))</f>
        <v>669.28256987400152</v>
      </c>
      <c r="E550" s="51" cm="1">
        <f t="array" ref="E550">SUMPRODUCT('Distance Matrix_ex'!$B263:$AD263,TRANSPOSE('Entry capacity'!E$12:E$40))/(SUM('Entry capacity'!$E$12:$E$40)-IFERROR(VLOOKUP($A550,'Entry capacity'!$A$12:$E$40,6,FALSE),0))</f>
        <v>669.58615639488539</v>
      </c>
    </row>
    <row r="551" spans="1:5" ht="15" customHeight="1" x14ac:dyDescent="0.25">
      <c r="A551" s="41" t="str">
        <f t="shared" ref="A551:B551" si="251">A264</f>
        <v>P04</v>
      </c>
      <c r="B551" s="4" t="str">
        <f t="shared" si="251"/>
        <v>Salida Nacional / National exit</v>
      </c>
      <c r="C551" s="46" cm="1">
        <f t="array" ref="C551">SUMPRODUCT('Distance Matrix_ex'!$B264:$AD264,TRANSPOSE('Entry capacity'!C$12:C$40))/(SUM('Entry capacity'!$C$12:$C$40)-IFERROR(VLOOKUP($A551,'Entry capacity'!$A$12:$E$40,4,FALSE),0))</f>
        <v>677.50314257409627</v>
      </c>
      <c r="D551" s="46" cm="1">
        <f t="array" ref="D551">SUMPRODUCT('Distance Matrix_ex'!$B264:$AD264,TRANSPOSE('Entry capacity'!D$12:D$40))/(SUM('Entry capacity'!$D$12:$D$40)-IFERROR(VLOOKUP($A551,'Entry capacity'!$A$12:$E$40,5,FALSE),0))</f>
        <v>667.54538884512601</v>
      </c>
      <c r="E551" s="51" cm="1">
        <f t="array" ref="E551">SUMPRODUCT('Distance Matrix_ex'!$B264:$AD264,TRANSPOSE('Entry capacity'!E$12:E$40))/(SUM('Entry capacity'!$E$12:$E$40)-IFERROR(VLOOKUP($A551,'Entry capacity'!$A$12:$E$40,6,FALSE),0))</f>
        <v>667.84749348564719</v>
      </c>
    </row>
    <row r="552" spans="1:5" ht="15" customHeight="1" x14ac:dyDescent="0.25">
      <c r="A552" s="41" t="str">
        <f t="shared" ref="A552:B552" si="252">A265</f>
        <v>P04A</v>
      </c>
      <c r="B552" s="4" t="str">
        <f t="shared" si="252"/>
        <v>Salida Nacional / National exit</v>
      </c>
      <c r="C552" s="46" cm="1">
        <f t="array" ref="C552">SUMPRODUCT('Distance Matrix_ex'!$B265:$AD265,TRANSPOSE('Entry capacity'!C$12:C$40))/(SUM('Entry capacity'!$C$12:$C$40)-IFERROR(VLOOKUP($A552,'Entry capacity'!$A$12:$E$40,4,FALSE),0))</f>
        <v>664.81813216971159</v>
      </c>
      <c r="D552" s="46" cm="1">
        <f t="array" ref="D552">SUMPRODUCT('Distance Matrix_ex'!$B265:$AD265,TRANSPOSE('Entry capacity'!D$12:D$40))/(SUM('Entry capacity'!$D$12:$D$40)-IFERROR(VLOOKUP($A552,'Entry capacity'!$A$12:$E$40,5,FALSE),0))</f>
        <v>655.32886426773337</v>
      </c>
      <c r="E552" s="51" cm="1">
        <f t="array" ref="E552">SUMPRODUCT('Distance Matrix_ex'!$B265:$AD265,TRANSPOSE('Entry capacity'!E$12:E$40))/(SUM('Entry capacity'!$E$12:$E$40)-IFERROR(VLOOKUP($A552,'Entry capacity'!$A$12:$E$40,6,FALSE),0))</f>
        <v>655.66469945347376</v>
      </c>
    </row>
    <row r="553" spans="1:5" ht="15" customHeight="1" x14ac:dyDescent="0.25">
      <c r="A553" s="41" t="str">
        <f t="shared" ref="A553:B553" si="253">A266</f>
        <v>P06</v>
      </c>
      <c r="B553" s="4" t="str">
        <f t="shared" si="253"/>
        <v>Salida Nacional / National exit</v>
      </c>
      <c r="C553" s="46" cm="1">
        <f t="array" ref="C553">SUMPRODUCT('Distance Matrix_ex'!$B266:$AD266,TRANSPOSE('Entry capacity'!C$12:C$40))/(SUM('Entry capacity'!$C$12:$C$40)-IFERROR(VLOOKUP($A553,'Entry capacity'!$A$12:$E$40,4,FALSE),0))</f>
        <v>634.94918578234717</v>
      </c>
      <c r="D553" s="46" cm="1">
        <f t="array" ref="D553">SUMPRODUCT('Distance Matrix_ex'!$B266:$AD266,TRANSPOSE('Entry capacity'!D$12:D$40))/(SUM('Entry capacity'!$D$12:$D$40)-IFERROR(VLOOKUP($A553,'Entry capacity'!$A$12:$E$40,5,FALSE),0))</f>
        <v>626.5630449258806</v>
      </c>
      <c r="E553" s="51" cm="1">
        <f t="array" ref="E553">SUMPRODUCT('Distance Matrix_ex'!$B266:$AD266,TRANSPOSE('Entry capacity'!E$12:E$40))/(SUM('Entry capacity'!$E$12:$E$40)-IFERROR(VLOOKUP($A553,'Entry capacity'!$A$12:$E$40,6,FALSE),0))</f>
        <v>626.97830423620974</v>
      </c>
    </row>
    <row r="554" spans="1:5" ht="15" customHeight="1" x14ac:dyDescent="0.25">
      <c r="A554" s="41" t="str">
        <f t="shared" ref="A554:B554" si="254">A267</f>
        <v>Q03B</v>
      </c>
      <c r="B554" s="4" t="str">
        <f t="shared" si="254"/>
        <v>Salida Nacional / National exit</v>
      </c>
      <c r="C554" s="46" cm="1">
        <f t="array" ref="C554">SUMPRODUCT('Distance Matrix_ex'!$B267:$AD267,TRANSPOSE('Entry capacity'!C$12:C$40))/(SUM('Entry capacity'!$C$12:$C$40)-IFERROR(VLOOKUP($A554,'Entry capacity'!$A$12:$E$40,4,FALSE),0))</f>
        <v>597.61050727459622</v>
      </c>
      <c r="D554" s="46" cm="1">
        <f t="array" ref="D554">SUMPRODUCT('Distance Matrix_ex'!$B267:$AD267,TRANSPOSE('Entry capacity'!D$12:D$40))/(SUM('Entry capacity'!$D$12:$D$40)-IFERROR(VLOOKUP($A554,'Entry capacity'!$A$12:$E$40,5,FALSE),0))</f>
        <v>592.4560336181969</v>
      </c>
      <c r="E554" s="51" cm="1">
        <f t="array" ref="E554">SUMPRODUCT('Distance Matrix_ex'!$B267:$AD267,TRANSPOSE('Entry capacity'!E$12:E$40))/(SUM('Entry capacity'!$E$12:$E$40)-IFERROR(VLOOKUP($A554,'Entry capacity'!$A$12:$E$40,6,FALSE),0))</f>
        <v>592.85600913873054</v>
      </c>
    </row>
    <row r="555" spans="1:5" ht="15" customHeight="1" x14ac:dyDescent="0.25">
      <c r="A555" s="41" t="str">
        <f t="shared" ref="A555:B555" si="255">A268</f>
        <v>T02</v>
      </c>
      <c r="B555" s="4" t="str">
        <f t="shared" si="255"/>
        <v>Salida Nacional / National exit</v>
      </c>
      <c r="C555" s="46" cm="1">
        <f t="array" ref="C555">SUMPRODUCT('Distance Matrix_ex'!$B268:$AD268,TRANSPOSE('Entry capacity'!C$12:C$40))/(SUM('Entry capacity'!$C$12:$C$40)-IFERROR(VLOOKUP($A555,'Entry capacity'!$A$12:$E$40,4,FALSE),0))</f>
        <v>614.94075481664072</v>
      </c>
      <c r="D555" s="46" cm="1">
        <f t="array" ref="D555">SUMPRODUCT('Distance Matrix_ex'!$B268:$AD268,TRANSPOSE('Entry capacity'!D$12:D$40))/(SUM('Entry capacity'!$D$12:$D$40)-IFERROR(VLOOKUP($A555,'Entry capacity'!$A$12:$E$40,5,FALSE),0))</f>
        <v>609.73771968747008</v>
      </c>
      <c r="E555" s="51" cm="1">
        <f t="array" ref="E555">SUMPRODUCT('Distance Matrix_ex'!$B268:$AD268,TRANSPOSE('Entry capacity'!E$12:E$40))/(SUM('Entry capacity'!$E$12:$E$40)-IFERROR(VLOOKUP($A555,'Entry capacity'!$A$12:$E$40,6,FALSE),0))</f>
        <v>610.16500398134178</v>
      </c>
    </row>
    <row r="556" spans="1:5" ht="15" customHeight="1" x14ac:dyDescent="0.25">
      <c r="A556" s="41" t="str">
        <f t="shared" ref="A556:B556" si="256">A269</f>
        <v>T04</v>
      </c>
      <c r="B556" s="4" t="str">
        <f t="shared" si="256"/>
        <v>Salida Nacional / National exit</v>
      </c>
      <c r="C556" s="46" cm="1">
        <f t="array" ref="C556">SUMPRODUCT('Distance Matrix_ex'!$B269:$AD269,TRANSPOSE('Entry capacity'!C$12:C$40))/(SUM('Entry capacity'!$C$12:$C$40)-IFERROR(VLOOKUP($A556,'Entry capacity'!$A$12:$E$40,4,FALSE),0))</f>
        <v>640.78788486923293</v>
      </c>
      <c r="D556" s="46" cm="1">
        <f t="array" ref="D556">SUMPRODUCT('Distance Matrix_ex'!$B269:$AD269,TRANSPOSE('Entry capacity'!D$12:D$40))/(SUM('Entry capacity'!$D$12:$D$40)-IFERROR(VLOOKUP($A556,'Entry capacity'!$A$12:$E$40,5,FALSE),0))</f>
        <v>635.80704894646658</v>
      </c>
      <c r="E556" s="51" cm="1">
        <f t="array" ref="E556">SUMPRODUCT('Distance Matrix_ex'!$B269:$AD269,TRANSPOSE('Entry capacity'!E$12:E$40))/(SUM('Entry capacity'!$E$12:$E$40)-IFERROR(VLOOKUP($A556,'Entry capacity'!$A$12:$E$40,6,FALSE),0))</f>
        <v>636.2652147506584</v>
      </c>
    </row>
    <row r="557" spans="1:5" ht="15" customHeight="1" x14ac:dyDescent="0.25">
      <c r="A557" s="41" t="str">
        <f t="shared" ref="A557:B557" si="257">A270</f>
        <v>T05</v>
      </c>
      <c r="B557" s="4" t="str">
        <f t="shared" si="257"/>
        <v>Salida Nacional / National exit</v>
      </c>
      <c r="C557" s="46" cm="1">
        <f t="array" ref="C557">SUMPRODUCT('Distance Matrix_ex'!$B270:$AD270,TRANSPOSE('Entry capacity'!C$12:C$40))/(SUM('Entry capacity'!$C$12:$C$40)-IFERROR(VLOOKUP($A557,'Entry capacity'!$A$12:$E$40,4,FALSE),0))</f>
        <v>644.69152501076155</v>
      </c>
      <c r="D557" s="46" cm="1">
        <f t="array" ref="D557">SUMPRODUCT('Distance Matrix_ex'!$B270:$AD270,TRANSPOSE('Entry capacity'!D$12:D$40))/(SUM('Entry capacity'!$D$12:$D$40)-IFERROR(VLOOKUP($A557,'Entry capacity'!$A$12:$E$40,5,FALSE),0))</f>
        <v>639.99964224399628</v>
      </c>
      <c r="E557" s="51" cm="1">
        <f t="array" ref="E557">SUMPRODUCT('Distance Matrix_ex'!$B270:$AD270,TRANSPOSE('Entry capacity'!E$12:E$40))/(SUM('Entry capacity'!$E$12:$E$40)-IFERROR(VLOOKUP($A557,'Entry capacity'!$A$12:$E$40,6,FALSE),0))</f>
        <v>640.45752799679303</v>
      </c>
    </row>
    <row r="558" spans="1:5" ht="15" customHeight="1" x14ac:dyDescent="0.25">
      <c r="A558" s="41" t="str">
        <f t="shared" ref="A558:B558" si="258">A271</f>
        <v>T05A</v>
      </c>
      <c r="B558" s="4" t="str">
        <f t="shared" si="258"/>
        <v>Salida Nacional / National exit</v>
      </c>
      <c r="C558" s="46" cm="1">
        <f t="array" ref="C558">SUMPRODUCT('Distance Matrix_ex'!$B271:$AD271,TRANSPOSE('Entry capacity'!C$12:C$40))/(SUM('Entry capacity'!$C$12:$C$40)-IFERROR(VLOOKUP($A558,'Entry capacity'!$A$12:$E$40,4,FALSE),0))</f>
        <v>643.79472236149775</v>
      </c>
      <c r="D558" s="46" cm="1">
        <f t="array" ref="D558">SUMPRODUCT('Distance Matrix_ex'!$B271:$AD271,TRANSPOSE('Entry capacity'!D$12:D$40))/(SUM('Entry capacity'!$D$12:$D$40)-IFERROR(VLOOKUP($A558,'Entry capacity'!$A$12:$E$40,5,FALSE),0))</f>
        <v>639.51816196807022</v>
      </c>
      <c r="E558" s="51" cm="1">
        <f t="array" ref="E558">SUMPRODUCT('Distance Matrix_ex'!$B271:$AD271,TRANSPOSE('Entry capacity'!E$12:E$40))/(SUM('Entry capacity'!$E$12:$E$40)-IFERROR(VLOOKUP($A558,'Entry capacity'!$A$12:$E$40,6,FALSE),0))</f>
        <v>639.94793435013798</v>
      </c>
    </row>
    <row r="559" spans="1:5" ht="15" customHeight="1" x14ac:dyDescent="0.25">
      <c r="A559" s="41" t="str">
        <f t="shared" ref="A559:B559" si="259">A272</f>
        <v>T06</v>
      </c>
      <c r="B559" s="4" t="str">
        <f t="shared" si="259"/>
        <v>Salida Nacional / National exit</v>
      </c>
      <c r="C559" s="46" cm="1">
        <f t="array" ref="C559">SUMPRODUCT('Distance Matrix_ex'!$B272:$AD272,TRANSPOSE('Entry capacity'!C$12:C$40))/(SUM('Entry capacity'!$C$12:$C$40)-IFERROR(VLOOKUP($A559,'Entry capacity'!$A$12:$E$40,4,FALSE),0))</f>
        <v>643.28359903888884</v>
      </c>
      <c r="D559" s="46" cm="1">
        <f t="array" ref="D559">SUMPRODUCT('Distance Matrix_ex'!$B272:$AD272,TRANSPOSE('Entry capacity'!D$12:D$40))/(SUM('Entry capacity'!$D$12:$D$40)-IFERROR(VLOOKUP($A559,'Entry capacity'!$A$12:$E$40,5,FALSE),0))</f>
        <v>639.2437473032561</v>
      </c>
      <c r="E559" s="51" cm="1">
        <f t="array" ref="E559">SUMPRODUCT('Distance Matrix_ex'!$B272:$AD272,TRANSPOSE('Entry capacity'!E$12:E$40))/(SUM('Entry capacity'!$E$12:$E$40)-IFERROR(VLOOKUP($A559,'Entry capacity'!$A$12:$E$40,6,FALSE),0))</f>
        <v>639.65749676270161</v>
      </c>
    </row>
    <row r="560" spans="1:5" ht="15" customHeight="1" x14ac:dyDescent="0.25">
      <c r="A560" s="41" t="str">
        <f t="shared" ref="A560:B560" si="260">A273</f>
        <v>T07</v>
      </c>
      <c r="B560" s="4" t="str">
        <f t="shared" si="260"/>
        <v>Salida Nacional / National exit</v>
      </c>
      <c r="C560" s="46" cm="1">
        <f t="array" ref="C560">SUMPRODUCT('Distance Matrix_ex'!$B273:$AD273,TRANSPOSE('Entry capacity'!C$12:C$40))/(SUM('Entry capacity'!$C$12:$C$40)-IFERROR(VLOOKUP($A560,'Entry capacity'!$A$12:$E$40,4,FALSE),0))</f>
        <v>637.72867298101687</v>
      </c>
      <c r="D560" s="46" cm="1">
        <f t="array" ref="D560">SUMPRODUCT('Distance Matrix_ex'!$B273:$AD273,TRANSPOSE('Entry capacity'!D$12:D$40))/(SUM('Entry capacity'!$D$12:$D$40)-IFERROR(VLOOKUP($A560,'Entry capacity'!$A$12:$E$40,5,FALSE),0))</f>
        <v>634.04411165558167</v>
      </c>
      <c r="E560" s="51" cm="1">
        <f t="array" ref="E560">SUMPRODUCT('Distance Matrix_ex'!$B273:$AD273,TRANSPOSE('Entry capacity'!E$12:E$40))/(SUM('Entry capacity'!$E$12:$E$40)-IFERROR(VLOOKUP($A560,'Entry capacity'!$A$12:$E$40,6,FALSE),0))</f>
        <v>634.43381133668743</v>
      </c>
    </row>
    <row r="561" spans="1:5" ht="15" customHeight="1" x14ac:dyDescent="0.25">
      <c r="A561" s="41" t="str">
        <f t="shared" ref="A561:B561" si="261">A274</f>
        <v>T08</v>
      </c>
      <c r="B561" s="4" t="str">
        <f t="shared" si="261"/>
        <v>Salida Nacional / National exit</v>
      </c>
      <c r="C561" s="46" cm="1">
        <f t="array" ref="C561">SUMPRODUCT('Distance Matrix_ex'!$B274:$AD274,TRANSPOSE('Entry capacity'!C$12:C$40))/(SUM('Entry capacity'!$C$12:$C$40)-IFERROR(VLOOKUP($A561,'Entry capacity'!$A$12:$E$40,4,FALSE),0))</f>
        <v>627.72867298101676</v>
      </c>
      <c r="D561" s="46" cm="1">
        <f t="array" ref="D561">SUMPRODUCT('Distance Matrix_ex'!$B274:$AD274,TRANSPOSE('Entry capacity'!D$12:D$40))/(SUM('Entry capacity'!$D$12:$D$40)-IFERROR(VLOOKUP($A561,'Entry capacity'!$A$12:$E$40,5,FALSE),0))</f>
        <v>624.0441116555819</v>
      </c>
      <c r="E561" s="51" cm="1">
        <f t="array" ref="E561">SUMPRODUCT('Distance Matrix_ex'!$B274:$AD274,TRANSPOSE('Entry capacity'!E$12:E$40))/(SUM('Entry capacity'!$E$12:$E$40)-IFERROR(VLOOKUP($A561,'Entry capacity'!$A$12:$E$40,6,FALSE),0))</f>
        <v>624.43381133668754</v>
      </c>
    </row>
    <row r="562" spans="1:5" ht="15" customHeight="1" x14ac:dyDescent="0.25">
      <c r="A562" s="41" t="str">
        <f t="shared" ref="A562:B562" si="262">A275</f>
        <v>T09.2</v>
      </c>
      <c r="B562" s="4" t="str">
        <f t="shared" si="262"/>
        <v>Salida Nacional / National exit</v>
      </c>
      <c r="C562" s="46" cm="1">
        <f t="array" ref="C562">SUMPRODUCT('Distance Matrix_ex'!$B275:$AD275,TRANSPOSE('Entry capacity'!C$12:C$40))/(SUM('Entry capacity'!$C$12:$C$40)-IFERROR(VLOOKUP($A562,'Entry capacity'!$A$12:$E$40,4,FALSE),0))</f>
        <v>613.08867298101711</v>
      </c>
      <c r="D562" s="46" cm="1">
        <f t="array" ref="D562">SUMPRODUCT('Distance Matrix_ex'!$B275:$AD275,TRANSPOSE('Entry capacity'!D$12:D$40))/(SUM('Entry capacity'!$D$12:$D$40)-IFERROR(VLOOKUP($A562,'Entry capacity'!$A$12:$E$40,5,FALSE),0))</f>
        <v>609.4041116555818</v>
      </c>
      <c r="E562" s="51" cm="1">
        <f t="array" ref="E562">SUMPRODUCT('Distance Matrix_ex'!$B275:$AD275,TRANSPOSE('Entry capacity'!E$12:E$40))/(SUM('Entry capacity'!$E$12:$E$40)-IFERROR(VLOOKUP($A562,'Entry capacity'!$A$12:$E$40,6,FALSE),0))</f>
        <v>609.79381133668744</v>
      </c>
    </row>
    <row r="563" spans="1:5" ht="15" customHeight="1" x14ac:dyDescent="0.25">
      <c r="A563" s="41" t="str">
        <f t="shared" ref="A563:B563" si="263">A276</f>
        <v>T10</v>
      </c>
      <c r="B563" s="4" t="str">
        <f t="shared" si="263"/>
        <v>Salida Nacional / National exit</v>
      </c>
      <c r="C563" s="46" cm="1">
        <f t="array" ref="C563">SUMPRODUCT('Distance Matrix_ex'!$B276:$AD276,TRANSPOSE('Entry capacity'!C$12:C$40))/(SUM('Entry capacity'!$C$12:$C$40)-IFERROR(VLOOKUP($A563,'Entry capacity'!$A$12:$E$40,4,FALSE),0))</f>
        <v>607.6936729810169</v>
      </c>
      <c r="D563" s="46" cm="1">
        <f t="array" ref="D563">SUMPRODUCT('Distance Matrix_ex'!$B276:$AD276,TRANSPOSE('Entry capacity'!D$12:D$40))/(SUM('Entry capacity'!$D$12:$D$40)-IFERROR(VLOOKUP($A563,'Entry capacity'!$A$12:$E$40,5,FALSE),0))</f>
        <v>604.00911165558171</v>
      </c>
      <c r="E563" s="51" cm="1">
        <f t="array" ref="E563">SUMPRODUCT('Distance Matrix_ex'!$B276:$AD276,TRANSPOSE('Entry capacity'!E$12:E$40))/(SUM('Entry capacity'!$E$12:$E$40)-IFERROR(VLOOKUP($A563,'Entry capacity'!$A$12:$E$40,6,FALSE),0))</f>
        <v>604.39881133668734</v>
      </c>
    </row>
    <row r="564" spans="1:5" ht="15" customHeight="1" x14ac:dyDescent="0.25">
      <c r="A564" s="41" t="str">
        <f t="shared" ref="A564:B564" si="264">A277</f>
        <v>PR Barcelona</v>
      </c>
      <c r="B564" s="4" t="str">
        <f t="shared" si="264"/>
        <v>Planta GNL / LNG Plant</v>
      </c>
      <c r="C564" s="46" cm="1">
        <f t="array" ref="C564">SUMPRODUCT('Distance Matrix_ex'!$B277:$AD277,TRANSPOSE('Entry capacity'!C$12:C$40))/(SUM('Entry capacity'!$C$12:$C$40)-IFERROR(VLOOKUP($A564,'Entry capacity'!$A$12:$E$40,4,FALSE),0))</f>
        <v>757.22623751011031</v>
      </c>
      <c r="D564" s="46" cm="1">
        <f t="array" ref="D564">SUMPRODUCT('Distance Matrix_ex'!$B277:$AD277,TRANSPOSE('Entry capacity'!D$12:D$40))/(SUM('Entry capacity'!$D$12:$D$40)-IFERROR(VLOOKUP($A564,'Entry capacity'!$A$12:$E$40,5,FALSE),0))</f>
        <v>762.37380591895487</v>
      </c>
      <c r="E564" s="51" cm="1">
        <f t="array" ref="E564">SUMPRODUCT('Distance Matrix_ex'!$B277:$AD277,TRANSPOSE('Entry capacity'!E$12:E$40))/(SUM('Entry capacity'!$E$12:$E$40)-IFERROR(VLOOKUP($A564,'Entry capacity'!$A$12:$E$40,6,FALSE),0))</f>
        <v>691.87435562629332</v>
      </c>
    </row>
    <row r="565" spans="1:5" ht="15" customHeight="1" x14ac:dyDescent="0.25">
      <c r="A565" s="41" t="str">
        <f t="shared" ref="A565:B565" si="265">A278</f>
        <v>PR Cartagena</v>
      </c>
      <c r="B565" s="4" t="str">
        <f t="shared" si="265"/>
        <v>Planta GNL / LNG Plant</v>
      </c>
      <c r="C565" s="46" cm="1">
        <f t="array" ref="C565">SUMPRODUCT('Distance Matrix_ex'!$B278:$AD278,TRANSPOSE('Entry capacity'!C$12:C$40))/(SUM('Entry capacity'!$C$12:$C$40)-IFERROR(VLOOKUP($A565,'Entry capacity'!$A$12:$E$40,4,FALSE),0))</f>
        <v>705.74642310549939</v>
      </c>
      <c r="D565" s="46" cm="1">
        <f t="array" ref="D565">SUMPRODUCT('Distance Matrix_ex'!$B278:$AD278,TRANSPOSE('Entry capacity'!D$12:D$40))/(SUM('Entry capacity'!$D$12:$D$40)-IFERROR(VLOOKUP($A565,'Entry capacity'!$A$12:$E$40,5,FALSE),0))</f>
        <v>713.20828378156386</v>
      </c>
      <c r="E565" s="51" cm="1">
        <f t="array" ref="E565">SUMPRODUCT('Distance Matrix_ex'!$B278:$AD278,TRANSPOSE('Entry capacity'!E$12:E$40))/(SUM('Entry capacity'!$E$12:$E$40)-IFERROR(VLOOKUP($A565,'Entry capacity'!$A$12:$E$40,6,FALSE),0))</f>
        <v>637.14612794771438</v>
      </c>
    </row>
    <row r="566" spans="1:5" ht="15" customHeight="1" x14ac:dyDescent="0.25">
      <c r="A566" s="41" t="str">
        <f t="shared" ref="A566:B566" si="266">A279</f>
        <v>PR Huelva</v>
      </c>
      <c r="B566" s="4" t="str">
        <f t="shared" si="266"/>
        <v>Planta GNL / LNG Plant</v>
      </c>
      <c r="C566" s="46" cm="1">
        <f t="array" ref="C566">SUMPRODUCT('Distance Matrix_ex'!$B279:$AD279,TRANSPOSE('Entry capacity'!C$12:C$40))/(SUM('Entry capacity'!$C$12:$C$40)-IFERROR(VLOOKUP($A566,'Entry capacity'!$A$12:$E$40,4,FALSE),0))</f>
        <v>1014.8638103743984</v>
      </c>
      <c r="D566" s="46" cm="1">
        <f t="array" ref="D566">SUMPRODUCT('Distance Matrix_ex'!$B279:$AD279,TRANSPOSE('Entry capacity'!D$12:D$40))/(SUM('Entry capacity'!$D$12:$D$40)-IFERROR(VLOOKUP($A566,'Entry capacity'!$A$12:$E$40,5,FALSE),0))</f>
        <v>1021.5872550182305</v>
      </c>
      <c r="E566" s="51" cm="1">
        <f t="array" ref="E566">SUMPRODUCT('Distance Matrix_ex'!$B279:$AD279,TRANSPOSE('Entry capacity'!E$12:E$40))/(SUM('Entry capacity'!$E$12:$E$40)-IFERROR(VLOOKUP($A566,'Entry capacity'!$A$12:$E$40,6,FALSE),0))</f>
        <v>909.51314394071687</v>
      </c>
    </row>
    <row r="567" spans="1:5" ht="15" customHeight="1" x14ac:dyDescent="0.25">
      <c r="A567" s="41" t="str">
        <f t="shared" ref="A567:B567" si="267">A280</f>
        <v>PR Bilbao</v>
      </c>
      <c r="B567" s="4" t="str">
        <f t="shared" si="267"/>
        <v>Planta GNL / LNG Plant</v>
      </c>
      <c r="C567" s="46" cm="1">
        <f t="array" ref="C567">SUMPRODUCT('Distance Matrix_ex'!$B280:$AD280,TRANSPOSE('Entry capacity'!C$12:C$40))/(SUM('Entry capacity'!$C$12:$C$40)-IFERROR(VLOOKUP($A567,'Entry capacity'!$A$12:$E$40,4,FALSE),0))</f>
        <v>780.17488768496651</v>
      </c>
      <c r="D567" s="46" cm="1">
        <f t="array" ref="D567">SUMPRODUCT('Distance Matrix_ex'!$B280:$AD280,TRANSPOSE('Entry capacity'!D$12:D$40))/(SUM('Entry capacity'!$D$12:$D$40)-IFERROR(VLOOKUP($A567,'Entry capacity'!$A$12:$E$40,5,FALSE),0))</f>
        <v>770.00203647253375</v>
      </c>
      <c r="E567" s="51" cm="1">
        <f t="array" ref="E567">SUMPRODUCT('Distance Matrix_ex'!$B280:$AD280,TRANSPOSE('Entry capacity'!E$12:E$40))/(SUM('Entry capacity'!$E$12:$E$40)-IFERROR(VLOOKUP($A567,'Entry capacity'!$A$12:$E$40,6,FALSE),0))</f>
        <v>677.75377800142883</v>
      </c>
    </row>
    <row r="568" spans="1:5" ht="15" customHeight="1" x14ac:dyDescent="0.25">
      <c r="A568" s="41" t="str">
        <f t="shared" ref="A568:B568" si="268">A281</f>
        <v>PR Sagunto</v>
      </c>
      <c r="B568" s="4" t="str">
        <f t="shared" si="268"/>
        <v>Planta GNL / LNG Plant</v>
      </c>
      <c r="C568" s="46" cm="1">
        <f t="array" ref="C568">SUMPRODUCT('Distance Matrix_ex'!$B281:$AD281,TRANSPOSE('Entry capacity'!C$12:C$40))/(SUM('Entry capacity'!$C$12:$C$40)-IFERROR(VLOOKUP($A568,'Entry capacity'!$A$12:$E$40,4,FALSE),0))</f>
        <v>613.58878200649963</v>
      </c>
      <c r="D568" s="46" cm="1">
        <f t="array" ref="D568">SUMPRODUCT('Distance Matrix_ex'!$B281:$AD281,TRANSPOSE('Entry capacity'!D$12:D$40))/(SUM('Entry capacity'!$D$12:$D$40)-IFERROR(VLOOKUP($A568,'Entry capacity'!$A$12:$E$40,5,FALSE),0))</f>
        <v>621.73894290539499</v>
      </c>
      <c r="E568" s="51" cm="1">
        <f t="array" ref="E568">SUMPRODUCT('Distance Matrix_ex'!$B281:$AD281,TRANSPOSE('Entry capacity'!E$12:E$40))/(SUM('Entry capacity'!$E$12:$E$40)-IFERROR(VLOOKUP($A568,'Entry capacity'!$A$12:$E$40,6,FALSE),0))</f>
        <v>563.53166902361363</v>
      </c>
    </row>
    <row r="569" spans="1:5" ht="15" customHeight="1" x14ac:dyDescent="0.25">
      <c r="A569" s="41" t="str">
        <f t="shared" ref="A569:B569" si="269">A282</f>
        <v>PR Mugardos</v>
      </c>
      <c r="B569" s="4" t="str">
        <f t="shared" si="269"/>
        <v>Planta GNL / LNG Plant</v>
      </c>
      <c r="C569" s="46" cm="1">
        <f t="array" ref="C569">SUMPRODUCT('Distance Matrix_ex'!$B282:$AD282,TRANSPOSE('Entry capacity'!C$12:C$40))/(SUM('Entry capacity'!$C$12:$C$40)-IFERROR(VLOOKUP($A569,'Entry capacity'!$A$12:$E$40,4,FALSE),0))</f>
        <v>1131.2933988008019</v>
      </c>
      <c r="D569" s="46" cm="1">
        <f t="array" ref="D569">SUMPRODUCT('Distance Matrix_ex'!$B282:$AD282,TRANSPOSE('Entry capacity'!D$12:D$40))/(SUM('Entry capacity'!$D$12:$D$40)-IFERROR(VLOOKUP($A569,'Entry capacity'!$A$12:$E$40,5,FALSE),0))</f>
        <v>1117.0000828965099</v>
      </c>
      <c r="E569" s="51" cm="1">
        <f t="array" ref="E569">SUMPRODUCT('Distance Matrix_ex'!$B282:$AD282,TRANSPOSE('Entry capacity'!E$12:E$40))/(SUM('Entry capacity'!$E$12:$E$40)-IFERROR(VLOOKUP($A569,'Entry capacity'!$A$12:$E$40,6,FALSE),0))</f>
        <v>1065.9276437663607</v>
      </c>
    </row>
    <row r="570" spans="1:5" ht="15" customHeight="1" x14ac:dyDescent="0.25">
      <c r="A570" s="41" t="str">
        <f t="shared" ref="A570:B570" si="270">A283</f>
        <v>PR El Musel</v>
      </c>
      <c r="B570" s="4" t="str">
        <f t="shared" si="270"/>
        <v>Planta GNL / LNG Plant</v>
      </c>
      <c r="C570" s="46" cm="1">
        <f t="array" ref="C570">SUMPRODUCT('Distance Matrix_ex'!$B283:$AD283,TRANSPOSE('Entry capacity'!C$12:C$40))/(SUM('Entry capacity'!$C$12:$C$40)-IFERROR(VLOOKUP($A570,'Entry capacity'!$A$12:$E$40,4,FALSE),0))</f>
        <v>846.27910537302728</v>
      </c>
      <c r="D570" s="46" cm="1">
        <f t="array" ref="D570">SUMPRODUCT('Distance Matrix_ex'!$B283:$AD283,TRANSPOSE('Entry capacity'!D$12:D$40))/(SUM('Entry capacity'!$D$12:$D$40)-IFERROR(VLOOKUP($A570,'Entry capacity'!$A$12:$E$40,5,FALSE),0))</f>
        <v>831.23092205914975</v>
      </c>
      <c r="E570" s="51" cm="1">
        <f t="array" ref="E570">SUMPRODUCT('Distance Matrix_ex'!$B283:$AD283,TRANSPOSE('Entry capacity'!E$12:E$40))/(SUM('Entry capacity'!$E$12:$E$40)-IFERROR(VLOOKUP($A570,'Entry capacity'!$A$12:$E$40,6,FALSE),0))</f>
        <v>806.81857071881893</v>
      </c>
    </row>
    <row r="571" spans="1:5" ht="15" customHeight="1" x14ac:dyDescent="0.25">
      <c r="A571" s="41" t="str">
        <f t="shared" ref="A571:B571" si="271">A284</f>
        <v>CI Tarifa</v>
      </c>
      <c r="B571" s="4" t="str">
        <f t="shared" si="271"/>
        <v>CI Tarifa</v>
      </c>
      <c r="C571" s="46" cm="1">
        <f t="array" ref="C571">SUMPRODUCT('Distance Matrix_ex'!$B284:$AD284,TRANSPOSE('Entry capacity'!C$12:C$40))/(SUM('Entry capacity'!$C$12:$C$40)-IFERROR(VLOOKUP($A571,'Entry capacity'!$A$12:$E$40,4,FALSE),0))</f>
        <v>999.91275446651957</v>
      </c>
      <c r="D571" s="46" cm="1">
        <f t="array" ref="D571">SUMPRODUCT('Distance Matrix_ex'!$B284:$AD284,TRANSPOSE('Entry capacity'!D$12:D$40))/(SUM('Entry capacity'!$D$12:$D$40)-IFERROR(VLOOKUP($A571,'Entry capacity'!$A$12:$E$40,5,FALSE),0))</f>
        <v>1003.4135265624134</v>
      </c>
      <c r="E571" s="51" cm="1">
        <f t="array" ref="E571">SUMPRODUCT('Distance Matrix_ex'!$B284:$AD284,TRANSPOSE('Entry capacity'!E$12:E$40))/(SUM('Entry capacity'!$E$12:$E$40)-IFERROR(VLOOKUP($A571,'Entry capacity'!$A$12:$E$40,6,FALSE),0))</f>
        <v>1004.1997343551419</v>
      </c>
    </row>
    <row r="572" spans="1:5" ht="15" customHeight="1" x14ac:dyDescent="0.25">
      <c r="A572" s="41" t="str">
        <f t="shared" ref="A572:B572" si="272">A285</f>
        <v>CI Biriatou</v>
      </c>
      <c r="B572" s="4" t="str">
        <f t="shared" si="272"/>
        <v>VIP Pirineos</v>
      </c>
      <c r="C572" s="46" cm="1">
        <f t="array" ref="C572">SUMPRODUCT('Distance Matrix_ex'!$B285:$AD285,TRANSPOSE('Entry capacity'!C$12:C$40))/(SUM('Entry capacity'!$C$12:$C$40)-IFERROR(VLOOKUP($A572,'Entry capacity'!$A$12:$E$40,4,FALSE),0))</f>
        <v>775.11215748660049</v>
      </c>
      <c r="D572" s="46" cm="1">
        <f t="array" ref="D572">SUMPRODUCT('Distance Matrix_ex'!$B285:$AD285,TRANSPOSE('Entry capacity'!D$12:D$40))/(SUM('Entry capacity'!$D$12:$D$40)-IFERROR(VLOOKUP($A572,'Entry capacity'!$A$12:$E$40,5,FALSE),0))</f>
        <v>768.51458219725396</v>
      </c>
      <c r="E572" s="51" cm="1">
        <f t="array" ref="E572">SUMPRODUCT('Distance Matrix_ex'!$B285:$AD285,TRANSPOSE('Entry capacity'!E$12:E$40))/(SUM('Entry capacity'!$E$12:$E$40)-IFERROR(VLOOKUP($A572,'Entry capacity'!$A$12:$E$40,6,FALSE),0))</f>
        <v>742.83897451902635</v>
      </c>
    </row>
    <row r="573" spans="1:5" ht="15" customHeight="1" x14ac:dyDescent="0.25">
      <c r="A573" s="41" t="str">
        <f t="shared" ref="A573:B573" si="273">A286</f>
        <v>CI Larrau</v>
      </c>
      <c r="B573" s="4" t="str">
        <f t="shared" si="273"/>
        <v>VIP Pirineos</v>
      </c>
      <c r="C573" s="46" cm="1">
        <f t="array" ref="C573">SUMPRODUCT('Distance Matrix_ex'!$B286:$AD286,TRANSPOSE('Entry capacity'!C$12:C$40))/(SUM('Entry capacity'!$C$12:$C$40)-IFERROR(VLOOKUP($A573,'Entry capacity'!$A$12:$E$40,4,FALSE),0))</f>
        <v>753.73059573198861</v>
      </c>
      <c r="D573" s="46" cm="1">
        <f t="array" ref="D573">SUMPRODUCT('Distance Matrix_ex'!$B286:$AD286,TRANSPOSE('Entry capacity'!D$12:D$40))/(SUM('Entry capacity'!$D$12:$D$40)-IFERROR(VLOOKUP($A573,'Entry capacity'!$A$12:$E$40,5,FALSE),0))</f>
        <v>748.32728252069921</v>
      </c>
      <c r="E573" s="51" cm="1">
        <f t="array" ref="E573">SUMPRODUCT('Distance Matrix_ex'!$B286:$AD286,TRANSPOSE('Entry capacity'!E$12:E$40))/(SUM('Entry capacity'!$E$12:$E$40)-IFERROR(VLOOKUP($A573,'Entry capacity'!$A$12:$E$40,6,FALSE),0))</f>
        <v>677.18463668965796</v>
      </c>
    </row>
    <row r="574" spans="1:5" ht="15" customHeight="1" x14ac:dyDescent="0.25">
      <c r="A574" s="41" t="str">
        <f t="shared" ref="A574:B574" si="274">A287</f>
        <v>CI Badajoz</v>
      </c>
      <c r="B574" s="4" t="str">
        <f t="shared" si="274"/>
        <v>VIP Ibérico</v>
      </c>
      <c r="C574" s="46" cm="1">
        <f t="array" ref="C574">SUMPRODUCT('Distance Matrix_ex'!$B287:$AD287,TRANSPOSE('Entry capacity'!C$12:C$40))/(SUM('Entry capacity'!$C$12:$C$40)-IFERROR(VLOOKUP($A574,'Entry capacity'!$A$12:$E$40,4,FALSE),0))</f>
        <v>886.5002979545261</v>
      </c>
      <c r="D574" s="46" cm="1">
        <f t="array" ref="D574">SUMPRODUCT('Distance Matrix_ex'!$B287:$AD287,TRANSPOSE('Entry capacity'!D$12:D$40))/(SUM('Entry capacity'!$D$12:$D$40)-IFERROR(VLOOKUP($A574,'Entry capacity'!$A$12:$E$40,5,FALSE),0))</f>
        <v>882.75117423292988</v>
      </c>
      <c r="E574" s="51" cm="1">
        <f t="array" ref="E574">SUMPRODUCT('Distance Matrix_ex'!$B287:$AD287,TRANSPOSE('Entry capacity'!E$12:E$40))/(SUM('Entry capacity'!$E$12:$E$40)-IFERROR(VLOOKUP($A574,'Entry capacity'!$A$12:$E$40,6,FALSE),0))</f>
        <v>874.35725965986535</v>
      </c>
    </row>
    <row r="575" spans="1:5" ht="15" customHeight="1" x14ac:dyDescent="0.25">
      <c r="A575" s="41" t="str">
        <f t="shared" ref="A575:B575" si="275">A288</f>
        <v>CI Tuy</v>
      </c>
      <c r="B575" s="4" t="str">
        <f t="shared" si="275"/>
        <v>VIP Ibérico</v>
      </c>
      <c r="C575" s="46" cm="1">
        <f t="array" ref="C575">SUMPRODUCT('Distance Matrix_ex'!$B288:$AD288,TRANSPOSE('Entry capacity'!C$12:C$40))/(SUM('Entry capacity'!$C$12:$C$40)-IFERROR(VLOOKUP($A575,'Entry capacity'!$A$12:$E$40,4,FALSE),0))</f>
        <v>1233.7265673696459</v>
      </c>
      <c r="D575" s="46" cm="1">
        <f t="array" ref="D575">SUMPRODUCT('Distance Matrix_ex'!$B288:$AD288,TRANSPOSE('Entry capacity'!D$12:D$40))/(SUM('Entry capacity'!$D$12:$D$40)-IFERROR(VLOOKUP($A575,'Entry capacity'!$A$12:$E$40,5,FALSE),0))</f>
        <v>1220.3622381067032</v>
      </c>
      <c r="E575" s="51" cm="1">
        <f t="array" ref="E575">SUMPRODUCT('Distance Matrix_ex'!$B288:$AD288,TRANSPOSE('Entry capacity'!E$12:E$40))/(SUM('Entry capacity'!$E$12:$E$40)-IFERROR(VLOOKUP($A575,'Entry capacity'!$A$12:$E$40,6,FALSE),0))</f>
        <v>1215.6650035326143</v>
      </c>
    </row>
    <row r="576" spans="1:5" ht="15" customHeight="1" x14ac:dyDescent="0.25">
      <c r="A576" s="41" t="str">
        <f t="shared" ref="A576:B576" si="276">A289</f>
        <v>AS Serrablo</v>
      </c>
      <c r="B576" s="4" t="str">
        <f t="shared" si="276"/>
        <v>AA.SS / Storage facilities</v>
      </c>
      <c r="C576" s="46" cm="1">
        <f t="array" ref="C576">SUMPRODUCT('Distance Matrix_ex'!$B289:$AD289,TRANSPOSE('Entry capacity'!C$12:C$40))/(SUM('Entry capacity'!$C$12:$C$40)-IFERROR(VLOOKUP($A576,'Entry capacity'!$A$12:$E$40,4,FALSE),0))</f>
        <v>715.23129100910364</v>
      </c>
      <c r="D576" s="46" cm="1">
        <f t="array" ref="D576">SUMPRODUCT('Distance Matrix_ex'!$B289:$AD289,TRANSPOSE('Entry capacity'!D$12:D$40))/(SUM('Entry capacity'!$D$12:$D$40)-IFERROR(VLOOKUP($A576,'Entry capacity'!$A$12:$E$40,5,FALSE),0))</f>
        <v>711.47094801652997</v>
      </c>
      <c r="E576" s="51" cm="1">
        <f t="array" ref="E576">SUMPRODUCT('Distance Matrix_ex'!$B289:$AD289,TRANSPOSE('Entry capacity'!E$12:E$40))/(SUM('Entry capacity'!$E$12:$E$40)-IFERROR(VLOOKUP($A576,'Entry capacity'!$A$12:$E$40,6,FALSE),0))</f>
        <v>708.92189915708116</v>
      </c>
    </row>
    <row r="577" spans="1:5" ht="15" customHeight="1" x14ac:dyDescent="0.25">
      <c r="A577" s="41" t="str">
        <f t="shared" ref="A577:B577" si="277">A290</f>
        <v>AS Gaviota</v>
      </c>
      <c r="B577" s="4" t="str">
        <f t="shared" si="277"/>
        <v>AA.SS / Storage facilities</v>
      </c>
      <c r="C577" s="46" cm="1">
        <f t="array" ref="C577">SUMPRODUCT('Distance Matrix_ex'!$B290:$AD290,TRANSPOSE('Entry capacity'!C$12:C$40))/(SUM('Entry capacity'!$C$12:$C$40)-IFERROR(VLOOKUP($A577,'Entry capacity'!$A$12:$E$40,4,FALSE),0))</f>
        <v>685.2956299409741</v>
      </c>
      <c r="D577" s="46" cm="1">
        <f t="array" ref="D577">SUMPRODUCT('Distance Matrix_ex'!$B290:$AD290,TRANSPOSE('Entry capacity'!D$12:D$40))/(SUM('Entry capacity'!$D$12:$D$40)-IFERROR(VLOOKUP($A577,'Entry capacity'!$A$12:$E$40,5,FALSE),0))</f>
        <v>677.29869411441689</v>
      </c>
      <c r="E577" s="51" cm="1">
        <f t="array" ref="E577">SUMPRODUCT('Distance Matrix_ex'!$B290:$AD290,TRANSPOSE('Entry capacity'!E$12:E$40))/(SUM('Entry capacity'!$E$12:$E$40)-IFERROR(VLOOKUP($A577,'Entry capacity'!$A$12:$E$40,6,FALSE),0))</f>
        <v>671.3336011407697</v>
      </c>
    </row>
    <row r="578" spans="1:5" ht="15" customHeight="1" x14ac:dyDescent="0.25">
      <c r="A578" s="41" t="str">
        <f t="shared" ref="A578:B578" si="278">A291</f>
        <v>AS Yela</v>
      </c>
      <c r="B578" s="4" t="str">
        <f t="shared" si="278"/>
        <v>AA.SS / Storage facilities</v>
      </c>
      <c r="C578" s="46" cm="1">
        <f t="array" ref="C578">SUMPRODUCT('Distance Matrix_ex'!$B291:$AD291,TRANSPOSE('Entry capacity'!C$12:C$40))/(SUM('Entry capacity'!$C$12:$C$40)-IFERROR(VLOOKUP($A578,'Entry capacity'!$A$12:$E$40,4,FALSE),0))</f>
        <v>602.46064152999213</v>
      </c>
      <c r="D578" s="46" cm="1">
        <f t="array" ref="D578">SUMPRODUCT('Distance Matrix_ex'!$B291:$AD291,TRANSPOSE('Entry capacity'!D$12:D$40))/(SUM('Entry capacity'!$D$12:$D$40)-IFERROR(VLOOKUP($A578,'Entry capacity'!$A$12:$E$40,5,FALSE),0))</f>
        <v>596.53681728118306</v>
      </c>
      <c r="E578" s="51" cm="1">
        <f t="array" ref="E578">SUMPRODUCT('Distance Matrix_ex'!$B291:$AD291,TRANSPOSE('Entry capacity'!E$12:E$40))/(SUM('Entry capacity'!$E$12:$E$40)-IFERROR(VLOOKUP($A578,'Entry capacity'!$A$12:$E$40,6,FALSE),0))</f>
        <v>592.58713431611477</v>
      </c>
    </row>
    <row r="579" spans="1:5" ht="15" customHeight="1" thickBot="1" x14ac:dyDescent="0.3">
      <c r="A579" s="41" t="str">
        <f t="shared" ref="A579:B579" si="279">A292</f>
        <v>YAC/AS Marismas</v>
      </c>
      <c r="B579" s="4" t="str">
        <f t="shared" si="279"/>
        <v>AA.SS / Storage facilities</v>
      </c>
      <c r="C579" s="46" cm="1">
        <f t="array" ref="C579">SUMPRODUCT('Distance Matrix_ex'!$B292:$AD292,TRANSPOSE('Entry capacity'!C$12:C$40))/(SUM('Entry capacity'!$C$12:$C$40)-IFERROR(VLOOKUP($A579,'Entry capacity'!$A$12:$E$40,4,FALSE),0))</f>
        <v>870.09102406337877</v>
      </c>
      <c r="D579" s="46" cm="1">
        <f t="array" ref="D579">SUMPRODUCT('Distance Matrix_ex'!$B292:$AD292,TRANSPOSE('Entry capacity'!D$12:D$40))/(SUM('Entry capacity'!$D$12:$D$40)-IFERROR(VLOOKUP($A579,'Entry capacity'!$A$12:$E$40,5,FALSE),0))</f>
        <v>876.72302718555068</v>
      </c>
      <c r="E579" s="51" cm="1">
        <f t="array" ref="E579">SUMPRODUCT('Distance Matrix_ex'!$B292:$AD292,TRANSPOSE('Entry capacity'!E$12:E$40))/(SUM('Entry capacity'!$E$12:$E$40)-IFERROR(VLOOKUP($A579,'Entry capacity'!$A$12:$E$40,6,FALSE),0))</f>
        <v>877.78225093818935</v>
      </c>
    </row>
    <row r="580" spans="1:5" ht="18.75" customHeight="1" thickBot="1" x14ac:dyDescent="0.3">
      <c r="A580" s="28" t="s">
        <v>7</v>
      </c>
      <c r="B580" s="29"/>
      <c r="C580" s="59">
        <f>SUM(C299:C579)</f>
        <v>196922.60876381054</v>
      </c>
      <c r="D580" s="59">
        <f>SUM(D299:D579)</f>
        <v>196149.14896807206</v>
      </c>
      <c r="E580" s="60">
        <f>SUM(E299:E579)</f>
        <v>195719.61401912419</v>
      </c>
    </row>
    <row r="582" spans="1:5" ht="27.75" customHeight="1" x14ac:dyDescent="0.25">
      <c r="A582" s="84" t="s">
        <v>87</v>
      </c>
      <c r="B582" s="18"/>
      <c r="C582" s="19"/>
      <c r="D582" s="19"/>
      <c r="E582" s="19"/>
    </row>
    <row r="583" spans="1:5" ht="5.0999999999999996" customHeight="1" thickBot="1" x14ac:dyDescent="0.3"/>
    <row r="584" spans="1:5" ht="15" customHeight="1" x14ac:dyDescent="0.25">
      <c r="A584" s="216" t="s">
        <v>36</v>
      </c>
      <c r="B584" s="214" t="s">
        <v>162</v>
      </c>
      <c r="C584" s="22" t="s">
        <v>11</v>
      </c>
      <c r="D584" s="23"/>
      <c r="E584" s="24"/>
    </row>
    <row r="585" spans="1:5" ht="33" customHeight="1" x14ac:dyDescent="0.25">
      <c r="A585" s="217"/>
      <c r="B585" s="215"/>
      <c r="C585" s="21" t="s">
        <v>57</v>
      </c>
      <c r="D585" s="21" t="s">
        <v>58</v>
      </c>
      <c r="E585" s="25" t="s">
        <v>59</v>
      </c>
    </row>
    <row r="586" spans="1:5" ht="15" customHeight="1" x14ac:dyDescent="0.25">
      <c r="A586" s="48" t="str">
        <f>A299</f>
        <v>01.1A</v>
      </c>
      <c r="B586" s="4" t="str">
        <f>B299</f>
        <v>Salida Nacional / National exit</v>
      </c>
      <c r="C586" s="78">
        <f>(C299*C12)/SUMPRODUCT(C$12:C$292,C$299:C$579)</f>
        <v>1.4742120446295364E-2</v>
      </c>
      <c r="D586" s="78">
        <f>(D299*D12)/SUMPRODUCT(D$12:D$292,D$299:D$579)</f>
        <v>1.3899495015587382E-2</v>
      </c>
      <c r="E586" s="79">
        <f>(E299*E12)/SUMPRODUCT(E$12:E$292,E$299:E$579)</f>
        <v>1.3105974874097712E-2</v>
      </c>
    </row>
    <row r="587" spans="1:5" ht="15" customHeight="1" x14ac:dyDescent="0.25">
      <c r="A587" s="41" t="str">
        <f t="shared" ref="A587:B587" si="280">A300</f>
        <v>03A</v>
      </c>
      <c r="B587" s="4" t="str">
        <f t="shared" si="280"/>
        <v>Salida Nacional / National exit</v>
      </c>
      <c r="C587" s="78">
        <f t="shared" ref="C587:E587" si="281">(C300*C13)/SUMPRODUCT(C$12:C$292,C$299:C$579)</f>
        <v>1.4856541998611323E-2</v>
      </c>
      <c r="D587" s="78">
        <f t="shared" si="281"/>
        <v>1.2904805119732528E-2</v>
      </c>
      <c r="E587" s="79">
        <f t="shared" si="281"/>
        <v>1.0998293884626765E-2</v>
      </c>
    </row>
    <row r="588" spans="1:5" ht="15" customHeight="1" x14ac:dyDescent="0.25">
      <c r="A588" s="41" t="str">
        <f t="shared" ref="A588:B588" si="282">A301</f>
        <v>1.01</v>
      </c>
      <c r="B588" s="4" t="str">
        <f t="shared" si="282"/>
        <v>Salida Nacional / National exit</v>
      </c>
      <c r="C588" s="78">
        <f t="shared" ref="C588:E588" si="283">(C301*C14)/SUMPRODUCT(C$12:C$292,C$299:C$579)</f>
        <v>6.0770463289969493E-4</v>
      </c>
      <c r="D588" s="78">
        <f t="shared" si="283"/>
        <v>6.403268066777606E-4</v>
      </c>
      <c r="E588" s="79">
        <f t="shared" si="283"/>
        <v>6.7238923182974975E-4</v>
      </c>
    </row>
    <row r="589" spans="1:5" ht="15" customHeight="1" x14ac:dyDescent="0.25">
      <c r="A589" s="41" t="str">
        <f t="shared" ref="A589:B589" si="284">A302</f>
        <v>10</v>
      </c>
      <c r="B589" s="4" t="str">
        <f t="shared" si="284"/>
        <v>Salida Nacional / National exit</v>
      </c>
      <c r="C589" s="78">
        <f t="shared" ref="C589:E589" si="285">(C302*C15)/SUMPRODUCT(C$12:C$292,C$299:C$579)</f>
        <v>2.0678971507094823E-4</v>
      </c>
      <c r="D589" s="78">
        <f t="shared" si="285"/>
        <v>2.1724394345317468E-4</v>
      </c>
      <c r="E589" s="79">
        <f t="shared" si="285"/>
        <v>2.281414158339253E-4</v>
      </c>
    </row>
    <row r="590" spans="1:5" ht="15" customHeight="1" x14ac:dyDescent="0.25">
      <c r="A590" s="41" t="str">
        <f t="shared" ref="A590:B590" si="286">A303</f>
        <v>11</v>
      </c>
      <c r="B590" s="4" t="str">
        <f t="shared" si="286"/>
        <v>Salida Nacional / National exit</v>
      </c>
      <c r="C590" s="78">
        <f t="shared" ref="C590:E590" si="287">(C303*C16)/SUMPRODUCT(C$12:C$292,C$299:C$579)</f>
        <v>1.1658829283388846E-2</v>
      </c>
      <c r="D590" s="78">
        <f t="shared" si="287"/>
        <v>1.2512177507224564E-2</v>
      </c>
      <c r="E590" s="79">
        <f t="shared" si="287"/>
        <v>1.3174239801229264E-2</v>
      </c>
    </row>
    <row r="591" spans="1:5" ht="15" customHeight="1" x14ac:dyDescent="0.25">
      <c r="A591" s="41" t="str">
        <f t="shared" ref="A591:B591" si="288">A304</f>
        <v>12</v>
      </c>
      <c r="B591" s="4" t="str">
        <f t="shared" si="288"/>
        <v>Salida Nacional / National exit</v>
      </c>
      <c r="C591" s="78">
        <f t="shared" ref="C591:E591" si="289">(C304*C17)/SUMPRODUCT(C$12:C$292,C$299:C$579)</f>
        <v>8.4723291572668009E-3</v>
      </c>
      <c r="D591" s="78">
        <f t="shared" si="289"/>
        <v>8.3477122862400978E-3</v>
      </c>
      <c r="E591" s="79">
        <f t="shared" si="289"/>
        <v>8.0989978219456662E-3</v>
      </c>
    </row>
    <row r="592" spans="1:5" ht="15" customHeight="1" x14ac:dyDescent="0.25">
      <c r="A592" s="41" t="str">
        <f t="shared" ref="A592:B592" si="290">A305</f>
        <v>13</v>
      </c>
      <c r="B592" s="4" t="str">
        <f t="shared" si="290"/>
        <v>Salida Nacional / National exit</v>
      </c>
      <c r="C592" s="78">
        <f t="shared" ref="C592:E592" si="291">(C305*C18)/SUMPRODUCT(C$12:C$292,C$299:C$579)</f>
        <v>9.2038147727286664E-5</v>
      </c>
      <c r="D592" s="78">
        <f t="shared" si="291"/>
        <v>9.8743022918397065E-5</v>
      </c>
      <c r="E592" s="79">
        <f t="shared" si="291"/>
        <v>1.0396559827212775E-4</v>
      </c>
    </row>
    <row r="593" spans="1:5" ht="15" customHeight="1" x14ac:dyDescent="0.25">
      <c r="A593" s="41" t="str">
        <f t="shared" ref="A593:B593" si="292">A306</f>
        <v>13A</v>
      </c>
      <c r="B593" s="4" t="str">
        <f t="shared" si="292"/>
        <v>Salida Nacional / National exit</v>
      </c>
      <c r="C593" s="78">
        <f t="shared" ref="C593:E593" si="293">(C306*C19)/SUMPRODUCT(C$12:C$292,C$299:C$579)</f>
        <v>8.0728258781427534E-3</v>
      </c>
      <c r="D593" s="78">
        <f t="shared" si="293"/>
        <v>8.2057397303306953E-3</v>
      </c>
      <c r="E593" s="79">
        <f t="shared" si="293"/>
        <v>8.210334213542364E-3</v>
      </c>
    </row>
    <row r="594" spans="1:5" ht="15" customHeight="1" x14ac:dyDescent="0.25">
      <c r="A594" s="41" t="str">
        <f t="shared" ref="A594:B594" si="294">A307</f>
        <v>14</v>
      </c>
      <c r="B594" s="4" t="str">
        <f t="shared" si="294"/>
        <v>Salida Nacional / National exit</v>
      </c>
      <c r="C594" s="78">
        <f t="shared" ref="C594:E594" si="295">(C307*C20)/SUMPRODUCT(C$12:C$292,C$299:C$579)</f>
        <v>4.8501912566504885E-6</v>
      </c>
      <c r="D594" s="78">
        <f t="shared" si="295"/>
        <v>5.2027197389304271E-6</v>
      </c>
      <c r="E594" s="79">
        <f t="shared" si="295"/>
        <v>5.4778374253876751E-6</v>
      </c>
    </row>
    <row r="595" spans="1:5" ht="15" customHeight="1" x14ac:dyDescent="0.25">
      <c r="A595" s="41" t="str">
        <f t="shared" ref="A595:B595" si="296">A308</f>
        <v>15</v>
      </c>
      <c r="B595" s="4" t="str">
        <f t="shared" si="296"/>
        <v>Salida Nacional / National exit</v>
      </c>
      <c r="C595" s="78">
        <f t="shared" ref="C595:E595" si="297">(C308*C21)/SUMPRODUCT(C$12:C$292,C$299:C$579)</f>
        <v>5.2984060199100487E-6</v>
      </c>
      <c r="D595" s="78">
        <f t="shared" si="297"/>
        <v>5.5407611599943995E-6</v>
      </c>
      <c r="E595" s="79">
        <f t="shared" si="297"/>
        <v>5.8131963301962174E-6</v>
      </c>
    </row>
    <row r="596" spans="1:5" ht="15" customHeight="1" x14ac:dyDescent="0.25">
      <c r="A596" s="41" t="str">
        <f t="shared" ref="A596:B596" si="298">A309</f>
        <v>15.02</v>
      </c>
      <c r="B596" s="4" t="str">
        <f t="shared" si="298"/>
        <v>Salida Nacional / National exit</v>
      </c>
      <c r="C596" s="78">
        <f t="shared" ref="C596:E596" si="299">(C309*C22)/SUMPRODUCT(C$12:C$292,C$299:C$579)</f>
        <v>1.6544502071358792E-3</v>
      </c>
      <c r="D596" s="78">
        <f t="shared" si="299"/>
        <v>1.7719420704820753E-3</v>
      </c>
      <c r="E596" s="79">
        <f t="shared" si="299"/>
        <v>1.8684265585037574E-3</v>
      </c>
    </row>
    <row r="597" spans="1:5" ht="15" customHeight="1" x14ac:dyDescent="0.25">
      <c r="A597" s="41" t="str">
        <f t="shared" ref="A597:B597" si="300">A310</f>
        <v>15.04</v>
      </c>
      <c r="B597" s="4" t="str">
        <f t="shared" si="300"/>
        <v>Salida Nacional / National exit</v>
      </c>
      <c r="C597" s="78">
        <f t="shared" ref="C597:E597" si="301">(C310*C23)/SUMPRODUCT(C$12:C$292,C$299:C$579)</f>
        <v>2.5775416382780767E-4</v>
      </c>
      <c r="D597" s="78">
        <f t="shared" si="301"/>
        <v>2.7431388867140376E-4</v>
      </c>
      <c r="E597" s="79">
        <f t="shared" si="301"/>
        <v>2.8860538090091497E-4</v>
      </c>
    </row>
    <row r="598" spans="1:5" ht="15" customHeight="1" x14ac:dyDescent="0.25">
      <c r="A598" s="41" t="str">
        <f t="shared" ref="A598:B598" si="302">A311</f>
        <v>15.07</v>
      </c>
      <c r="B598" s="4" t="str">
        <f t="shared" si="302"/>
        <v>Salida Nacional / National exit</v>
      </c>
      <c r="C598" s="78">
        <f t="shared" ref="C598:E598" si="303">(C311*C24)/SUMPRODUCT(C$12:C$292,C$299:C$579)</f>
        <v>3.4793827150661899E-3</v>
      </c>
      <c r="D598" s="78">
        <f t="shared" si="303"/>
        <v>3.7540909333706033E-3</v>
      </c>
      <c r="E598" s="79">
        <f t="shared" si="303"/>
        <v>3.9612181333521989E-3</v>
      </c>
    </row>
    <row r="599" spans="1:5" ht="15" customHeight="1" x14ac:dyDescent="0.25">
      <c r="A599" s="41" t="str">
        <f t="shared" ref="A599:B599" si="304">A312</f>
        <v>15.08</v>
      </c>
      <c r="B599" s="4" t="str">
        <f t="shared" si="304"/>
        <v>Salida Nacional / National exit</v>
      </c>
      <c r="C599" s="78">
        <f t="shared" ref="C599:E599" si="305">(C312*C25)/SUMPRODUCT(C$12:C$292,C$299:C$579)</f>
        <v>3.4289445754801845E-3</v>
      </c>
      <c r="D599" s="78">
        <f t="shared" si="305"/>
        <v>3.6988269401010336E-3</v>
      </c>
      <c r="E599" s="79">
        <f t="shared" si="305"/>
        <v>3.9020091296444667E-3</v>
      </c>
    </row>
    <row r="600" spans="1:5" ht="15" customHeight="1" x14ac:dyDescent="0.25">
      <c r="A600" s="41" t="str">
        <f t="shared" ref="A600:B600" si="306">A313</f>
        <v>15.08A</v>
      </c>
      <c r="B600" s="4" t="str">
        <f t="shared" si="306"/>
        <v>Salida Nacional / National exit</v>
      </c>
      <c r="C600" s="78">
        <f t="shared" ref="C600:E600" si="307">(C313*C26)/SUMPRODUCT(C$12:C$292,C$299:C$579)</f>
        <v>2.5031680249836892E-3</v>
      </c>
      <c r="D600" s="78">
        <f t="shared" si="307"/>
        <v>2.7008289878545141E-3</v>
      </c>
      <c r="E600" s="79">
        <f t="shared" si="307"/>
        <v>2.8491824587779132E-3</v>
      </c>
    </row>
    <row r="601" spans="1:5" ht="15" customHeight="1" x14ac:dyDescent="0.25">
      <c r="A601" s="41" t="str">
        <f t="shared" ref="A601:B601" si="308">A314</f>
        <v>15.09</v>
      </c>
      <c r="B601" s="4" t="str">
        <f t="shared" si="308"/>
        <v>Salida Nacional / National exit</v>
      </c>
      <c r="C601" s="78">
        <f t="shared" ref="C601:E601" si="309">(C314*C27)/SUMPRODUCT(C$12:C$292,C$299:C$579)</f>
        <v>2.3257036775929801E-3</v>
      </c>
      <c r="D601" s="78">
        <f t="shared" si="309"/>
        <v>2.5095161088258045E-3</v>
      </c>
      <c r="E601" s="79">
        <f t="shared" si="309"/>
        <v>2.6473591444799221E-3</v>
      </c>
    </row>
    <row r="602" spans="1:5" ht="15" customHeight="1" x14ac:dyDescent="0.25">
      <c r="A602" s="41" t="str">
        <f t="shared" ref="A602:B602" si="310">A315</f>
        <v>15.09AD</v>
      </c>
      <c r="B602" s="4" t="str">
        <f t="shared" si="310"/>
        <v>Salida Nacional / National exit</v>
      </c>
      <c r="C602" s="78">
        <f t="shared" ref="C602:E602" si="311">(C315*C28)/SUMPRODUCT(C$12:C$292,C$299:C$579)</f>
        <v>2.0688011533011266E-2</v>
      </c>
      <c r="D602" s="78">
        <f t="shared" si="311"/>
        <v>2.1247840097073662E-2</v>
      </c>
      <c r="E602" s="79">
        <f t="shared" si="311"/>
        <v>2.142089247051792E-2</v>
      </c>
    </row>
    <row r="603" spans="1:5" ht="15" customHeight="1" x14ac:dyDescent="0.25">
      <c r="A603" s="41" t="str">
        <f t="shared" ref="A603:B603" si="312">A316</f>
        <v>15.09X</v>
      </c>
      <c r="B603" s="4" t="str">
        <f t="shared" si="312"/>
        <v>Salida Nacional / National exit</v>
      </c>
      <c r="C603" s="78">
        <f t="shared" ref="C603:E603" si="313">(C316*C29)/SUMPRODUCT(C$12:C$292,C$299:C$579)</f>
        <v>9.0781727467164719E-4</v>
      </c>
      <c r="D603" s="78">
        <f t="shared" si="313"/>
        <v>9.8007755596969757E-4</v>
      </c>
      <c r="E603" s="79">
        <f t="shared" si="313"/>
        <v>1.0339056975343652E-3</v>
      </c>
    </row>
    <row r="604" spans="1:5" ht="15" customHeight="1" x14ac:dyDescent="0.25">
      <c r="A604" s="41" t="str">
        <f t="shared" ref="A604:B604" si="314">A317</f>
        <v>15.09X.3</v>
      </c>
      <c r="B604" s="4" t="str">
        <f t="shared" si="314"/>
        <v>Salida Nacional / National exit</v>
      </c>
      <c r="C604" s="78">
        <f t="shared" ref="C604:E604" si="315">(C317*C30)/SUMPRODUCT(C$12:C$292,C$299:C$579)</f>
        <v>2.1793198566322368E-3</v>
      </c>
      <c r="D604" s="78">
        <f t="shared" si="315"/>
        <v>2.3259326771042726E-3</v>
      </c>
      <c r="E604" s="79">
        <f t="shared" si="315"/>
        <v>2.4457726272897337E-3</v>
      </c>
    </row>
    <row r="605" spans="1:5" ht="15" customHeight="1" x14ac:dyDescent="0.25">
      <c r="A605" s="41" t="str">
        <f t="shared" ref="A605:B605" si="316">A318</f>
        <v>15.10</v>
      </c>
      <c r="B605" s="4" t="str">
        <f t="shared" si="316"/>
        <v>Salida Nacional / National exit</v>
      </c>
      <c r="C605" s="78">
        <f t="shared" ref="C605:E605" si="317">(C318*C31)/SUMPRODUCT(C$12:C$292,C$299:C$579)</f>
        <v>2.9878836623146218E-4</v>
      </c>
      <c r="D605" s="78">
        <f t="shared" si="317"/>
        <v>3.2188949855239702E-4</v>
      </c>
      <c r="E605" s="79">
        <f t="shared" si="317"/>
        <v>3.3939244050214685E-4</v>
      </c>
    </row>
    <row r="606" spans="1:5" ht="15" customHeight="1" x14ac:dyDescent="0.25">
      <c r="A606" s="41" t="str">
        <f t="shared" ref="A606:B606" si="318">A319</f>
        <v>15.11</v>
      </c>
      <c r="B606" s="4" t="str">
        <f t="shared" si="318"/>
        <v>Salida Nacional / National exit</v>
      </c>
      <c r="C606" s="78">
        <f t="shared" ref="C606:E606" si="319">(C319*C32)/SUMPRODUCT(C$12:C$292,C$299:C$579)</f>
        <v>1.775086565305023E-3</v>
      </c>
      <c r="D606" s="78">
        <f t="shared" si="319"/>
        <v>1.9202655736107756E-3</v>
      </c>
      <c r="E606" s="79">
        <f t="shared" si="319"/>
        <v>2.0208082906384736E-3</v>
      </c>
    </row>
    <row r="607" spans="1:5" ht="15" customHeight="1" x14ac:dyDescent="0.25">
      <c r="A607" s="41" t="str">
        <f t="shared" ref="A607:B607" si="320">A320</f>
        <v>15.12</v>
      </c>
      <c r="B607" s="4" t="str">
        <f t="shared" si="320"/>
        <v>Salida Nacional / National exit</v>
      </c>
      <c r="C607" s="78">
        <f t="shared" ref="C607:E607" si="321">(C320*C33)/SUMPRODUCT(C$12:C$292,C$299:C$579)</f>
        <v>1.2965442534934612E-3</v>
      </c>
      <c r="D607" s="78">
        <f t="shared" si="321"/>
        <v>1.3809262317932853E-3</v>
      </c>
      <c r="E607" s="79">
        <f t="shared" si="321"/>
        <v>1.4517581628528072E-3</v>
      </c>
    </row>
    <row r="608" spans="1:5" ht="15" customHeight="1" x14ac:dyDescent="0.25">
      <c r="A608" s="41" t="str">
        <f t="shared" ref="A608:B608" si="322">A321</f>
        <v>15.13E.C.</v>
      </c>
      <c r="B608" s="4" t="str">
        <f t="shared" si="322"/>
        <v>Salida Nacional / National exit</v>
      </c>
      <c r="C608" s="78">
        <f t="shared" ref="C608:E608" si="323">(C321*C34)/SUMPRODUCT(C$12:C$292,C$299:C$579)</f>
        <v>1.1037515121204302E-7</v>
      </c>
      <c r="D608" s="78">
        <f t="shared" si="323"/>
        <v>1.1756875721259135E-7</v>
      </c>
      <c r="E608" s="79">
        <f t="shared" si="323"/>
        <v>1.2358793537138272E-7</v>
      </c>
    </row>
    <row r="609" spans="1:5" ht="15" customHeight="1" x14ac:dyDescent="0.25">
      <c r="A609" s="41" t="str">
        <f t="shared" ref="A609:B609" si="324">A322</f>
        <v>15.14</v>
      </c>
      <c r="B609" s="4" t="str">
        <f t="shared" si="324"/>
        <v>Salida Nacional / National exit</v>
      </c>
      <c r="C609" s="78">
        <f t="shared" ref="C609:E609" si="325">(C322*C35)/SUMPRODUCT(C$12:C$292,C$299:C$579)</f>
        <v>6.6878365631551093E-3</v>
      </c>
      <c r="D609" s="78">
        <f t="shared" si="325"/>
        <v>7.1237106189700802E-3</v>
      </c>
      <c r="E609" s="79">
        <f t="shared" si="325"/>
        <v>7.48842383133555E-3</v>
      </c>
    </row>
    <row r="610" spans="1:5" ht="15" customHeight="1" x14ac:dyDescent="0.25">
      <c r="A610" s="41" t="str">
        <f t="shared" ref="A610:B610" si="326">A323</f>
        <v>15.15</v>
      </c>
      <c r="B610" s="4" t="str">
        <f t="shared" si="326"/>
        <v>Salida Nacional / National exit</v>
      </c>
      <c r="C610" s="78">
        <f t="shared" ref="C610:E610" si="327">(C323*C36)/SUMPRODUCT(C$12:C$292,C$299:C$579)</f>
        <v>9.3930320374519276E-4</v>
      </c>
      <c r="D610" s="78">
        <f t="shared" si="327"/>
        <v>1.0008327637394824E-3</v>
      </c>
      <c r="E610" s="79">
        <f t="shared" si="327"/>
        <v>1.0520870039636677E-3</v>
      </c>
    </row>
    <row r="611" spans="1:5" ht="15" customHeight="1" x14ac:dyDescent="0.25">
      <c r="A611" s="41" t="str">
        <f t="shared" ref="A611:B611" si="328">A324</f>
        <v>15.16</v>
      </c>
      <c r="B611" s="4" t="str">
        <f t="shared" si="328"/>
        <v>Salida Nacional / National exit</v>
      </c>
      <c r="C611" s="78">
        <f t="shared" ref="C611:E611" si="329">(C324*C37)/SUMPRODUCT(C$12:C$292,C$299:C$579)</f>
        <v>9.7952076401942195E-4</v>
      </c>
      <c r="D611" s="78">
        <f t="shared" si="329"/>
        <v>1.0360487439386164E-3</v>
      </c>
      <c r="E611" s="79">
        <f t="shared" si="329"/>
        <v>1.0860895439010431E-3</v>
      </c>
    </row>
    <row r="612" spans="1:5" ht="15" customHeight="1" x14ac:dyDescent="0.25">
      <c r="A612" s="41" t="str">
        <f t="shared" ref="A612:B612" si="330">A325</f>
        <v>15.17</v>
      </c>
      <c r="B612" s="4" t="str">
        <f t="shared" si="330"/>
        <v>Salida Nacional / National exit</v>
      </c>
      <c r="C612" s="78">
        <f t="shared" ref="C612:E612" si="331">(C325*C38)/SUMPRODUCT(C$12:C$292,C$299:C$579)</f>
        <v>9.7196477621699874E-4</v>
      </c>
      <c r="D612" s="78">
        <f t="shared" si="331"/>
        <v>1.0499709643859577E-3</v>
      </c>
      <c r="E612" s="79">
        <f t="shared" si="331"/>
        <v>1.1043611591264333E-3</v>
      </c>
    </row>
    <row r="613" spans="1:5" ht="15" customHeight="1" x14ac:dyDescent="0.25">
      <c r="A613" s="41" t="str">
        <f t="shared" ref="A613:B613" si="332">A326</f>
        <v>15.19</v>
      </c>
      <c r="B613" s="4" t="str">
        <f t="shared" si="332"/>
        <v>Salida Nacional / National exit</v>
      </c>
      <c r="C613" s="78">
        <f t="shared" ref="C613:E613" si="333">(C326*C39)/SUMPRODUCT(C$12:C$292,C$299:C$579)</f>
        <v>6.6091876044181328E-4</v>
      </c>
      <c r="D613" s="78">
        <f t="shared" si="333"/>
        <v>7.09601646308447E-4</v>
      </c>
      <c r="E613" s="79">
        <f t="shared" si="333"/>
        <v>7.4720362351823584E-4</v>
      </c>
    </row>
    <row r="614" spans="1:5" ht="15" customHeight="1" x14ac:dyDescent="0.25">
      <c r="A614" s="41" t="str">
        <f t="shared" ref="A614:B614" si="334">A327</f>
        <v>15.20.04</v>
      </c>
      <c r="B614" s="4" t="str">
        <f t="shared" si="334"/>
        <v>Salida Nacional / National exit</v>
      </c>
      <c r="C614" s="78">
        <f t="shared" ref="C614:E614" si="335">(C327*C40)/SUMPRODUCT(C$12:C$292,C$299:C$579)</f>
        <v>7.0147137099855724E-5</v>
      </c>
      <c r="D614" s="78">
        <f t="shared" si="335"/>
        <v>7.4606266149734017E-5</v>
      </c>
      <c r="E614" s="79">
        <f t="shared" si="335"/>
        <v>7.8402890084603515E-5</v>
      </c>
    </row>
    <row r="615" spans="1:5" ht="15" customHeight="1" x14ac:dyDescent="0.25">
      <c r="A615" s="41" t="str">
        <f t="shared" ref="A615:B615" si="336">A328</f>
        <v>15.20.05</v>
      </c>
      <c r="B615" s="4" t="str">
        <f t="shared" si="336"/>
        <v>Salida Nacional / National exit</v>
      </c>
      <c r="C615" s="78">
        <f t="shared" ref="C615:E615" si="337">(C328*C41)/SUMPRODUCT(C$12:C$292,C$299:C$579)</f>
        <v>5.9738168472798249E-5</v>
      </c>
      <c r="D615" s="78">
        <f t="shared" si="337"/>
        <v>6.2861996092319677E-5</v>
      </c>
      <c r="E615" s="79">
        <f t="shared" si="337"/>
        <v>6.5916260996010825E-5</v>
      </c>
    </row>
    <row r="616" spans="1:5" ht="15" customHeight="1" x14ac:dyDescent="0.25">
      <c r="A616" s="41" t="str">
        <f t="shared" ref="A616:B616" si="338">A329</f>
        <v>15.20.06</v>
      </c>
      <c r="B616" s="4" t="str">
        <f t="shared" si="338"/>
        <v>Salida Nacional / National exit</v>
      </c>
      <c r="C616" s="78">
        <f t="shared" ref="C616:E616" si="339">(C329*C42)/SUMPRODUCT(C$12:C$292,C$299:C$579)</f>
        <v>1.0819130142953369E-3</v>
      </c>
      <c r="D616" s="78">
        <f t="shared" si="339"/>
        <v>1.1475121739411404E-3</v>
      </c>
      <c r="E616" s="79">
        <f t="shared" si="339"/>
        <v>1.2051143864058957E-3</v>
      </c>
    </row>
    <row r="617" spans="1:5" ht="15" customHeight="1" x14ac:dyDescent="0.25">
      <c r="A617" s="41" t="str">
        <f t="shared" ref="A617:B617" si="340">A330</f>
        <v>15.20A.1</v>
      </c>
      <c r="B617" s="4" t="str">
        <f t="shared" si="340"/>
        <v>Salida Nacional / National exit</v>
      </c>
      <c r="C617" s="78">
        <f t="shared" ref="C617:E617" si="341">(C330*C43)/SUMPRODUCT(C$12:C$292,C$299:C$579)</f>
        <v>1.8783894719461955E-3</v>
      </c>
      <c r="D617" s="78">
        <f t="shared" si="341"/>
        <v>2.019595764755596E-3</v>
      </c>
      <c r="E617" s="79">
        <f t="shared" si="341"/>
        <v>2.1268942872618253E-3</v>
      </c>
    </row>
    <row r="618" spans="1:5" ht="15" customHeight="1" x14ac:dyDescent="0.25">
      <c r="A618" s="41" t="str">
        <f t="shared" ref="A618:B618" si="342">A331</f>
        <v>15.21</v>
      </c>
      <c r="B618" s="4" t="str">
        <f t="shared" si="342"/>
        <v>Salida Nacional / National exit</v>
      </c>
      <c r="C618" s="78">
        <f t="shared" ref="C618:E618" si="343">(C331*C44)/SUMPRODUCT(C$12:C$292,C$299:C$579)</f>
        <v>9.0291446838865945E-4</v>
      </c>
      <c r="D618" s="78">
        <f t="shared" si="343"/>
        <v>9.7102186725066329E-4</v>
      </c>
      <c r="E618" s="79">
        <f t="shared" si="343"/>
        <v>1.0224889741069928E-3</v>
      </c>
    </row>
    <row r="619" spans="1:5" ht="15" customHeight="1" x14ac:dyDescent="0.25">
      <c r="A619" s="41" t="str">
        <f t="shared" ref="A619:B619" si="344">A332</f>
        <v>15.22</v>
      </c>
      <c r="B619" s="4" t="str">
        <f t="shared" si="344"/>
        <v>Salida Nacional / National exit</v>
      </c>
      <c r="C619" s="78">
        <f t="shared" ref="C619:E619" si="345">(C332*C45)/SUMPRODUCT(C$12:C$292,C$299:C$579)</f>
        <v>3.0692803298284192E-4</v>
      </c>
      <c r="D619" s="78">
        <f t="shared" si="345"/>
        <v>3.255968044488986E-4</v>
      </c>
      <c r="E619" s="79">
        <f t="shared" si="345"/>
        <v>3.4167475543144351E-4</v>
      </c>
    </row>
    <row r="620" spans="1:5" ht="15" customHeight="1" x14ac:dyDescent="0.25">
      <c r="A620" s="41" t="str">
        <f t="shared" ref="A620:B620" si="346">A333</f>
        <v>15.23</v>
      </c>
      <c r="B620" s="4" t="str">
        <f t="shared" si="346"/>
        <v>Salida Nacional / National exit</v>
      </c>
      <c r="C620" s="78">
        <f t="shared" ref="C620:E620" si="347">(C333*C46)/SUMPRODUCT(C$12:C$292,C$299:C$579)</f>
        <v>9.7177713533596054E-5</v>
      </c>
      <c r="D620" s="78">
        <f t="shared" si="347"/>
        <v>1.0440517336558891E-4</v>
      </c>
      <c r="E620" s="79">
        <f t="shared" si="347"/>
        <v>1.0988271210664557E-4</v>
      </c>
    </row>
    <row r="621" spans="1:5" ht="15" customHeight="1" x14ac:dyDescent="0.25">
      <c r="A621" s="41" t="str">
        <f t="shared" ref="A621:B621" si="348">A334</f>
        <v>15.24</v>
      </c>
      <c r="B621" s="4" t="str">
        <f t="shared" si="348"/>
        <v>Salida Nacional / National exit</v>
      </c>
      <c r="C621" s="78">
        <f t="shared" ref="C621:E621" si="349">(C334*C47)/SUMPRODUCT(C$12:C$292,C$299:C$579)</f>
        <v>2.0874849089729097E-3</v>
      </c>
      <c r="D621" s="78">
        <f t="shared" si="349"/>
        <v>2.2227124562558616E-3</v>
      </c>
      <c r="E621" s="79">
        <f t="shared" si="349"/>
        <v>2.3339830115103343E-3</v>
      </c>
    </row>
    <row r="622" spans="1:5" ht="15" customHeight="1" x14ac:dyDescent="0.25">
      <c r="A622" s="41" t="str">
        <f t="shared" ref="A622:B622" si="350">A335</f>
        <v>15.26</v>
      </c>
      <c r="B622" s="4" t="str">
        <f t="shared" si="350"/>
        <v>Salida Nacional / National exit</v>
      </c>
      <c r="C622" s="78">
        <f t="shared" ref="C622:E622" si="351">(C335*C48)/SUMPRODUCT(C$12:C$292,C$299:C$579)</f>
        <v>4.1019100327608629E-4</v>
      </c>
      <c r="D622" s="78">
        <f t="shared" si="351"/>
        <v>4.3665897864710767E-4</v>
      </c>
      <c r="E622" s="79">
        <f t="shared" si="351"/>
        <v>4.5837549364194846E-4</v>
      </c>
    </row>
    <row r="623" spans="1:5" ht="15" customHeight="1" x14ac:dyDescent="0.25">
      <c r="A623" s="41" t="str">
        <f t="shared" ref="A623:B623" si="352">A336</f>
        <v>15.26AE.C.</v>
      </c>
      <c r="B623" s="4" t="str">
        <f t="shared" si="352"/>
        <v>Salida Nacional / National exit</v>
      </c>
      <c r="C623" s="78">
        <f t="shared" ref="C623:E623" si="353">(C336*C49)/SUMPRODUCT(C$12:C$292,C$299:C$579)</f>
        <v>3.395362000415183E-8</v>
      </c>
      <c r="D623" s="78">
        <f t="shared" si="353"/>
        <v>3.6144195663787231E-8</v>
      </c>
      <c r="E623" s="79">
        <f t="shared" si="353"/>
        <v>3.7940995355498481E-8</v>
      </c>
    </row>
    <row r="624" spans="1:5" ht="15" customHeight="1" x14ac:dyDescent="0.25">
      <c r="A624" s="41" t="str">
        <f t="shared" ref="A624:B624" si="354">A337</f>
        <v>15.28-16</v>
      </c>
      <c r="B624" s="4" t="str">
        <f t="shared" si="354"/>
        <v>Salida Nacional / National exit</v>
      </c>
      <c r="C624" s="78">
        <f t="shared" ref="C624:E624" si="355">(C337*C50)/SUMPRODUCT(C$12:C$292,C$299:C$579)</f>
        <v>4.6283111006018327E-4</v>
      </c>
      <c r="D624" s="78">
        <f t="shared" si="355"/>
        <v>4.9368045508455069E-4</v>
      </c>
      <c r="E624" s="79">
        <f t="shared" si="355"/>
        <v>5.1839085118719275E-4</v>
      </c>
    </row>
    <row r="625" spans="1:5" ht="15" customHeight="1" x14ac:dyDescent="0.25">
      <c r="A625" s="41" t="str">
        <f t="shared" ref="A625:B625" si="356">A338</f>
        <v>15.30</v>
      </c>
      <c r="B625" s="4" t="str">
        <f t="shared" si="356"/>
        <v>Salida Nacional / National exit</v>
      </c>
      <c r="C625" s="78">
        <f t="shared" ref="C625:E625" si="357">(C338*C51)/SUMPRODUCT(C$12:C$292,C$299:C$579)</f>
        <v>1.4878260010084778E-4</v>
      </c>
      <c r="D625" s="78">
        <f t="shared" si="357"/>
        <v>1.5901716423589551E-4</v>
      </c>
      <c r="E625" s="79">
        <f t="shared" si="357"/>
        <v>1.6702000043772091E-4</v>
      </c>
    </row>
    <row r="626" spans="1:5" ht="15" customHeight="1" x14ac:dyDescent="0.25">
      <c r="A626" s="41" t="str">
        <f t="shared" ref="A626:B626" si="358">A339</f>
        <v>15.31</v>
      </c>
      <c r="B626" s="4" t="str">
        <f t="shared" si="358"/>
        <v>Salida Nacional / National exit</v>
      </c>
      <c r="C626" s="78">
        <f t="shared" ref="C626:E626" si="359">(C339*C52)/SUMPRODUCT(C$12:C$292,C$299:C$579)</f>
        <v>8.9594874012415924E-3</v>
      </c>
      <c r="D626" s="78">
        <f t="shared" si="359"/>
        <v>9.462267159517675E-3</v>
      </c>
      <c r="E626" s="79">
        <f t="shared" si="359"/>
        <v>9.900845616289209E-3</v>
      </c>
    </row>
    <row r="627" spans="1:5" ht="15" customHeight="1" x14ac:dyDescent="0.25">
      <c r="A627" s="41" t="str">
        <f t="shared" ref="A627:B627" si="360">A340</f>
        <v>15.31.1A</v>
      </c>
      <c r="B627" s="4" t="str">
        <f t="shared" si="360"/>
        <v>Salida Nacional / National exit</v>
      </c>
      <c r="C627" s="78">
        <f t="shared" ref="C627:E627" si="361">(C340*C53)/SUMPRODUCT(C$12:C$292,C$299:C$579)</f>
        <v>4.2216167436092316E-3</v>
      </c>
      <c r="D627" s="78">
        <f t="shared" si="361"/>
        <v>4.4478467166278344E-3</v>
      </c>
      <c r="E627" s="79">
        <f t="shared" si="361"/>
        <v>4.652302353415059E-3</v>
      </c>
    </row>
    <row r="628" spans="1:5" ht="15" customHeight="1" x14ac:dyDescent="0.25">
      <c r="A628" s="41" t="str">
        <f t="shared" ref="A628:B628" si="362">A341</f>
        <v>15.31.3</v>
      </c>
      <c r="B628" s="4" t="str">
        <f t="shared" si="362"/>
        <v>Salida Nacional / National exit</v>
      </c>
      <c r="C628" s="78">
        <f t="shared" ref="C628:E628" si="363">(C341*C54)/SUMPRODUCT(C$12:C$292,C$299:C$579)</f>
        <v>3.6728773609878691E-3</v>
      </c>
      <c r="D628" s="78">
        <f t="shared" si="363"/>
        <v>3.9371902775785323E-3</v>
      </c>
      <c r="E628" s="79">
        <f t="shared" si="363"/>
        <v>4.1391135214340017E-3</v>
      </c>
    </row>
    <row r="629" spans="1:5" ht="15" customHeight="1" x14ac:dyDescent="0.25">
      <c r="A629" s="41" t="str">
        <f t="shared" ref="A629:B629" si="364">A342</f>
        <v>15.31A.2</v>
      </c>
      <c r="B629" s="4" t="str">
        <f t="shared" si="364"/>
        <v>Salida Nacional / National exit</v>
      </c>
      <c r="C629" s="78">
        <f t="shared" ref="C629:E629" si="365">(C342*C55)/SUMPRODUCT(C$12:C$292,C$299:C$579)</f>
        <v>3.9891606662954562E-6</v>
      </c>
      <c r="D629" s="78">
        <f t="shared" si="365"/>
        <v>4.1889988980627144E-6</v>
      </c>
      <c r="E629" s="79">
        <f t="shared" si="365"/>
        <v>4.3821014133577434E-6</v>
      </c>
    </row>
    <row r="630" spans="1:5" ht="15" customHeight="1" x14ac:dyDescent="0.25">
      <c r="A630" s="41" t="str">
        <f t="shared" ref="A630:B630" si="366">A343</f>
        <v>15.31A.4</v>
      </c>
      <c r="B630" s="4" t="str">
        <f t="shared" si="366"/>
        <v>Salida Nacional / National exit</v>
      </c>
      <c r="C630" s="78">
        <f t="shared" ref="C630:E630" si="367">(C343*C56)/SUMPRODUCT(C$12:C$292,C$299:C$579)</f>
        <v>4.8302436527452789E-4</v>
      </c>
      <c r="D630" s="78">
        <f t="shared" si="367"/>
        <v>5.1709104673665601E-4</v>
      </c>
      <c r="E630" s="79">
        <f t="shared" si="367"/>
        <v>5.4346969301179268E-4</v>
      </c>
    </row>
    <row r="631" spans="1:5" ht="15" customHeight="1" x14ac:dyDescent="0.25">
      <c r="A631" s="41" t="str">
        <f t="shared" ref="A631:B631" si="368">A344</f>
        <v>15.34</v>
      </c>
      <c r="B631" s="4" t="str">
        <f t="shared" si="368"/>
        <v>Salida Nacional / National exit</v>
      </c>
      <c r="C631" s="78">
        <f t="shared" ref="C631:E631" si="369">(C344*C57)/SUMPRODUCT(C$12:C$292,C$299:C$579)</f>
        <v>2.4414613604206943E-2</v>
      </c>
      <c r="D631" s="78">
        <f t="shared" si="369"/>
        <v>2.1883970982334029E-2</v>
      </c>
      <c r="E631" s="79">
        <f t="shared" si="369"/>
        <v>1.8805361511650378E-2</v>
      </c>
    </row>
    <row r="632" spans="1:5" ht="15" customHeight="1" x14ac:dyDescent="0.25">
      <c r="A632" s="41" t="str">
        <f t="shared" ref="A632:B632" si="370">A345</f>
        <v>15E.C.</v>
      </c>
      <c r="B632" s="4" t="str">
        <f t="shared" si="370"/>
        <v>Salida Nacional / National exit</v>
      </c>
      <c r="C632" s="78">
        <f t="shared" ref="C632:E632" si="371">(C345*C58)/SUMPRODUCT(C$12:C$292,C$299:C$579)</f>
        <v>9.8643728353737687E-8</v>
      </c>
      <c r="D632" s="78">
        <f t="shared" si="371"/>
        <v>1.0315579669585303E-7</v>
      </c>
      <c r="E632" s="79">
        <f t="shared" si="371"/>
        <v>1.0822789167808955E-7</v>
      </c>
    </row>
    <row r="633" spans="1:5" ht="15" customHeight="1" x14ac:dyDescent="0.25">
      <c r="A633" s="41" t="str">
        <f t="shared" ref="A633:B633" si="372">A346</f>
        <v>16A</v>
      </c>
      <c r="B633" s="4" t="str">
        <f t="shared" si="372"/>
        <v>Salida Nacional / National exit</v>
      </c>
      <c r="C633" s="78">
        <f t="shared" ref="C633:E633" si="373">(C346*C59)/SUMPRODUCT(C$12:C$292,C$299:C$579)</f>
        <v>1.1840847312544184E-4</v>
      </c>
      <c r="D633" s="78">
        <f t="shared" si="373"/>
        <v>1.2380739258323318E-4</v>
      </c>
      <c r="E633" s="79">
        <f t="shared" si="373"/>
        <v>1.298948549676718E-4</v>
      </c>
    </row>
    <row r="634" spans="1:5" ht="15" customHeight="1" x14ac:dyDescent="0.25">
      <c r="A634" s="41" t="str">
        <f t="shared" ref="A634:B634" si="374">A347</f>
        <v>19</v>
      </c>
      <c r="B634" s="4" t="str">
        <f t="shared" si="374"/>
        <v>Salida Nacional / National exit</v>
      </c>
      <c r="C634" s="78">
        <f t="shared" ref="C634:E634" si="375">(C347*C60)/SUMPRODUCT(C$12:C$292,C$299:C$579)</f>
        <v>1.5242247491250864E-3</v>
      </c>
      <c r="D634" s="78">
        <f t="shared" si="375"/>
        <v>1.6016522619714786E-3</v>
      </c>
      <c r="E634" s="79">
        <f t="shared" si="375"/>
        <v>1.6850045865675347E-3</v>
      </c>
    </row>
    <row r="635" spans="1:5" ht="15" customHeight="1" x14ac:dyDescent="0.25">
      <c r="A635" s="41" t="str">
        <f t="shared" ref="A635:B635" si="376">A348</f>
        <v>20</v>
      </c>
      <c r="B635" s="4" t="str">
        <f t="shared" si="376"/>
        <v>Salida Nacional / National exit</v>
      </c>
      <c r="C635" s="78">
        <f t="shared" ref="C635:E635" si="377">(C348*C61)/SUMPRODUCT(C$12:C$292,C$299:C$579)</f>
        <v>1.0662142404816432E-2</v>
      </c>
      <c r="D635" s="78">
        <f t="shared" si="377"/>
        <v>9.6752345982744382E-3</v>
      </c>
      <c r="E635" s="79">
        <f t="shared" si="377"/>
        <v>8.604262267716949E-3</v>
      </c>
    </row>
    <row r="636" spans="1:5" ht="15" customHeight="1" x14ac:dyDescent="0.25">
      <c r="A636" s="41" t="str">
        <f t="shared" ref="A636:B636" si="378">A349</f>
        <v>20.00A</v>
      </c>
      <c r="B636" s="4" t="str">
        <f t="shared" si="378"/>
        <v>Salida Nacional / National exit</v>
      </c>
      <c r="C636" s="78">
        <f t="shared" ref="C636:E636" si="379">(C349*C62)/SUMPRODUCT(C$12:C$292,C$299:C$579)</f>
        <v>5.3960239537412678E-6</v>
      </c>
      <c r="D636" s="78">
        <f t="shared" si="379"/>
        <v>4.7393037848668119E-6</v>
      </c>
      <c r="E636" s="79">
        <f t="shared" si="379"/>
        <v>4.0392995674611351E-6</v>
      </c>
    </row>
    <row r="637" spans="1:5" ht="15" customHeight="1" x14ac:dyDescent="0.25">
      <c r="A637" s="41" t="str">
        <f t="shared" ref="A637:B637" si="380">A350</f>
        <v>21</v>
      </c>
      <c r="B637" s="4" t="str">
        <f t="shared" si="380"/>
        <v>Salida Nacional / National exit</v>
      </c>
      <c r="C637" s="78">
        <f t="shared" ref="C637:E637" si="381">(C350*C63)/SUMPRODUCT(C$12:C$292,C$299:C$579)</f>
        <v>5.4178404434525849E-4</v>
      </c>
      <c r="D637" s="78">
        <f t="shared" si="381"/>
        <v>5.6454417698247029E-4</v>
      </c>
      <c r="E637" s="79">
        <f t="shared" si="381"/>
        <v>5.9251807028809402E-4</v>
      </c>
    </row>
    <row r="638" spans="1:5" ht="15" customHeight="1" x14ac:dyDescent="0.25">
      <c r="A638" s="41" t="str">
        <f t="shared" ref="A638:B638" si="382">A351</f>
        <v>22</v>
      </c>
      <c r="B638" s="4" t="str">
        <f t="shared" si="382"/>
        <v>Salida Nacional / National exit</v>
      </c>
      <c r="C638" s="78">
        <f t="shared" ref="C638:E638" si="383">(C351*C64)/SUMPRODUCT(C$12:C$292,C$299:C$579)</f>
        <v>7.9642269220079665E-4</v>
      </c>
      <c r="D638" s="78">
        <f t="shared" si="383"/>
        <v>8.4319555448174484E-4</v>
      </c>
      <c r="E638" s="79">
        <f t="shared" si="383"/>
        <v>8.8926951852486263E-4</v>
      </c>
    </row>
    <row r="639" spans="1:5" ht="15" customHeight="1" x14ac:dyDescent="0.25">
      <c r="A639" s="41" t="str">
        <f t="shared" ref="A639:B639" si="384">A352</f>
        <v>23</v>
      </c>
      <c r="B639" s="4" t="str">
        <f t="shared" si="384"/>
        <v>Salida Nacional / National exit</v>
      </c>
      <c r="C639" s="78">
        <f t="shared" ref="C639:E639" si="385">(C352*C65)/SUMPRODUCT(C$12:C$292,C$299:C$579)</f>
        <v>7.5232002717758968E-3</v>
      </c>
      <c r="D639" s="78">
        <f t="shared" si="385"/>
        <v>7.8336316175574641E-3</v>
      </c>
      <c r="E639" s="79">
        <f t="shared" si="385"/>
        <v>8.2258597318131295E-3</v>
      </c>
    </row>
    <row r="640" spans="1:5" ht="15" customHeight="1" x14ac:dyDescent="0.25">
      <c r="A640" s="41" t="str">
        <f t="shared" ref="A640:B640" si="386">A353</f>
        <v>23A</v>
      </c>
      <c r="B640" s="4" t="str">
        <f t="shared" si="386"/>
        <v>Salida Nacional / National exit</v>
      </c>
      <c r="C640" s="78">
        <f t="shared" ref="C640:E640" si="387">(C353*C66)/SUMPRODUCT(C$12:C$292,C$299:C$579)</f>
        <v>4.1849938338218181E-4</v>
      </c>
      <c r="D640" s="78">
        <f t="shared" si="387"/>
        <v>4.4275821961790775E-4</v>
      </c>
      <c r="E640" s="79">
        <f t="shared" si="387"/>
        <v>4.6707468511666842E-4</v>
      </c>
    </row>
    <row r="641" spans="1:5" ht="15" customHeight="1" x14ac:dyDescent="0.25">
      <c r="A641" s="41" t="str">
        <f t="shared" ref="A641:B641" si="388">A354</f>
        <v>24</v>
      </c>
      <c r="B641" s="4" t="str">
        <f t="shared" si="388"/>
        <v>Salida Nacional / National exit</v>
      </c>
      <c r="C641" s="78">
        <f t="shared" ref="C641:E641" si="389">(C354*C67)/SUMPRODUCT(C$12:C$292,C$299:C$579)</f>
        <v>4.2221282778053429E-5</v>
      </c>
      <c r="D641" s="78">
        <f t="shared" si="389"/>
        <v>4.3929725971385829E-5</v>
      </c>
      <c r="E641" s="79">
        <f t="shared" si="389"/>
        <v>4.6164503048161361E-5</v>
      </c>
    </row>
    <row r="642" spans="1:5" ht="15" customHeight="1" x14ac:dyDescent="0.25">
      <c r="A642" s="41" t="str">
        <f t="shared" ref="A642:B642" si="390">A355</f>
        <v>24A</v>
      </c>
      <c r="B642" s="4" t="str">
        <f t="shared" si="390"/>
        <v>Salida Nacional / National exit</v>
      </c>
      <c r="C642" s="78">
        <f t="shared" ref="C642:E642" si="391">(C355*C68)/SUMPRODUCT(C$12:C$292,C$299:C$579)</f>
        <v>6.1772661072169671E-4</v>
      </c>
      <c r="D642" s="78">
        <f t="shared" si="391"/>
        <v>6.4476140900194298E-4</v>
      </c>
      <c r="E642" s="79">
        <f t="shared" si="391"/>
        <v>6.7813936798306244E-4</v>
      </c>
    </row>
    <row r="643" spans="1:5" ht="15" customHeight="1" x14ac:dyDescent="0.25">
      <c r="A643" s="41" t="str">
        <f t="shared" ref="A643:B643" si="392">A356</f>
        <v>24E.C.</v>
      </c>
      <c r="B643" s="4" t="str">
        <f t="shared" si="392"/>
        <v>Salida Nacional / National exit</v>
      </c>
      <c r="C643" s="78">
        <f t="shared" ref="C643:E643" si="393">(C356*C69)/SUMPRODUCT(C$12:C$292,C$299:C$579)</f>
        <v>2.2171004565088312E-6</v>
      </c>
      <c r="D643" s="78">
        <f t="shared" si="393"/>
        <v>2.3068131843273944E-6</v>
      </c>
      <c r="E643" s="79">
        <f t="shared" si="393"/>
        <v>2.4241645519016702E-6</v>
      </c>
    </row>
    <row r="644" spans="1:5" ht="15" customHeight="1" x14ac:dyDescent="0.25">
      <c r="A644" s="41" t="str">
        <f t="shared" ref="A644:B644" si="394">A357</f>
        <v>25A</v>
      </c>
      <c r="B644" s="4" t="str">
        <f t="shared" si="394"/>
        <v>Salida Nacional / National exit</v>
      </c>
      <c r="C644" s="78">
        <f t="shared" ref="C644:E644" si="395">(C357*C70)/SUMPRODUCT(C$12:C$292,C$299:C$579)</f>
        <v>1.4524332335624467E-4</v>
      </c>
      <c r="D644" s="78">
        <f t="shared" si="395"/>
        <v>1.5098309734577536E-4</v>
      </c>
      <c r="E644" s="79">
        <f t="shared" si="395"/>
        <v>1.5867075503225159E-4</v>
      </c>
    </row>
    <row r="645" spans="1:5" ht="15" customHeight="1" x14ac:dyDescent="0.25">
      <c r="A645" s="41" t="str">
        <f t="shared" ref="A645:B645" si="396">A358</f>
        <v>25X</v>
      </c>
      <c r="B645" s="4" t="str">
        <f t="shared" si="396"/>
        <v>Salida Nacional / National exit</v>
      </c>
      <c r="C645" s="78">
        <f t="shared" ref="C645:E645" si="397">(C358*C71)/SUMPRODUCT(C$12:C$292,C$299:C$579)</f>
        <v>9.4761195344085253E-4</v>
      </c>
      <c r="D645" s="78">
        <f t="shared" si="397"/>
        <v>9.9850881468057078E-4</v>
      </c>
      <c r="E645" s="79">
        <f t="shared" si="397"/>
        <v>1.0508975699086746E-3</v>
      </c>
    </row>
    <row r="646" spans="1:5" ht="15" customHeight="1" x14ac:dyDescent="0.25">
      <c r="A646" s="41" t="str">
        <f t="shared" ref="A646:B646" si="398">A359</f>
        <v>26A</v>
      </c>
      <c r="B646" s="4" t="str">
        <f t="shared" si="398"/>
        <v>Salida Nacional / National exit</v>
      </c>
      <c r="C646" s="78">
        <f t="shared" ref="C646:E646" si="399">(C359*C72)/SUMPRODUCT(C$12:C$292,C$299:C$579)</f>
        <v>6.7159276331033903E-4</v>
      </c>
      <c r="D646" s="78">
        <f t="shared" si="399"/>
        <v>7.062327576498181E-4</v>
      </c>
      <c r="E646" s="79">
        <f t="shared" si="399"/>
        <v>7.4442743032331212E-4</v>
      </c>
    </row>
    <row r="647" spans="1:5" ht="15" customHeight="1" x14ac:dyDescent="0.25">
      <c r="A647" s="41" t="str">
        <f t="shared" ref="A647:B647" si="400">A360</f>
        <v>27X</v>
      </c>
      <c r="B647" s="4" t="str">
        <f t="shared" si="400"/>
        <v>Salida Nacional / National exit</v>
      </c>
      <c r="C647" s="78">
        <f t="shared" ref="C647:E647" si="401">(C360*C73)/SUMPRODUCT(C$12:C$292,C$299:C$579)</f>
        <v>6.354963078114335E-4</v>
      </c>
      <c r="D647" s="78">
        <f t="shared" si="401"/>
        <v>6.6821115055656043E-4</v>
      </c>
      <c r="E647" s="79">
        <f t="shared" si="401"/>
        <v>7.0449238917280024E-4</v>
      </c>
    </row>
    <row r="648" spans="1:5" ht="15" customHeight="1" x14ac:dyDescent="0.25">
      <c r="A648" s="41" t="str">
        <f t="shared" ref="A648:B648" si="402">A361</f>
        <v>28</v>
      </c>
      <c r="B648" s="4" t="str">
        <f t="shared" si="402"/>
        <v>Salida Nacional / National exit</v>
      </c>
      <c r="C648" s="78">
        <f t="shared" ref="C648:E648" si="403">(C361*C74)/SUMPRODUCT(C$12:C$292,C$299:C$579)</f>
        <v>5.8282536402894125E-4</v>
      </c>
      <c r="D648" s="78">
        <f t="shared" si="403"/>
        <v>6.104656969831018E-4</v>
      </c>
      <c r="E648" s="79">
        <f t="shared" si="403"/>
        <v>6.4307920660188931E-4</v>
      </c>
    </row>
    <row r="649" spans="1:5" ht="15" customHeight="1" x14ac:dyDescent="0.25">
      <c r="A649" s="41" t="str">
        <f t="shared" ref="A649:B649" si="404">A362</f>
        <v>28A</v>
      </c>
      <c r="B649" s="4" t="str">
        <f t="shared" si="404"/>
        <v>Salida Nacional / National exit</v>
      </c>
      <c r="C649" s="78">
        <f t="shared" ref="C649:E649" si="405">(C362*C75)/SUMPRODUCT(C$12:C$292,C$299:C$579)</f>
        <v>1.6214525735562604E-2</v>
      </c>
      <c r="D649" s="78">
        <f t="shared" si="405"/>
        <v>1.4793756028845929E-2</v>
      </c>
      <c r="E649" s="79">
        <f t="shared" si="405"/>
        <v>1.3418941437198059E-2</v>
      </c>
    </row>
    <row r="650" spans="1:5" ht="15" customHeight="1" x14ac:dyDescent="0.25">
      <c r="A650" s="41" t="str">
        <f t="shared" ref="A650:B650" si="406">A363</f>
        <v>29</v>
      </c>
      <c r="B650" s="4" t="str">
        <f t="shared" si="406"/>
        <v>Salida Nacional / National exit</v>
      </c>
      <c r="C650" s="78">
        <f t="shared" ref="C650:E650" si="407">(C363*C76)/SUMPRODUCT(C$12:C$292,C$299:C$579)</f>
        <v>3.2946198512866785E-4</v>
      </c>
      <c r="D650" s="78">
        <f t="shared" si="407"/>
        <v>3.4083929164928047E-4</v>
      </c>
      <c r="E650" s="79">
        <f t="shared" si="407"/>
        <v>3.5804265117202866E-4</v>
      </c>
    </row>
    <row r="651" spans="1:5" ht="15" customHeight="1" x14ac:dyDescent="0.25">
      <c r="A651" s="41" t="str">
        <f t="shared" ref="A651:B651" si="408">A364</f>
        <v>30</v>
      </c>
      <c r="B651" s="4" t="str">
        <f t="shared" si="408"/>
        <v>Salida Nacional / National exit</v>
      </c>
      <c r="C651" s="78">
        <f t="shared" ref="C651:E651" si="409">(C364*C77)/SUMPRODUCT(C$12:C$292,C$299:C$579)</f>
        <v>4.7584915344629536E-4</v>
      </c>
      <c r="D651" s="78">
        <f t="shared" si="409"/>
        <v>4.9740649595997636E-4</v>
      </c>
      <c r="E651" s="79">
        <f t="shared" si="409"/>
        <v>5.2384851952162889E-4</v>
      </c>
    </row>
    <row r="652" spans="1:5" ht="15" customHeight="1" x14ac:dyDescent="0.25">
      <c r="A652" s="41" t="str">
        <f t="shared" ref="A652:B652" si="410">A365</f>
        <v>32</v>
      </c>
      <c r="B652" s="4" t="str">
        <f t="shared" si="410"/>
        <v>Salida Nacional / National exit</v>
      </c>
      <c r="C652" s="78">
        <f t="shared" ref="C652:E652" si="411">(C365*C78)/SUMPRODUCT(C$12:C$292,C$299:C$579)</f>
        <v>2.9800525247158341E-3</v>
      </c>
      <c r="D652" s="78">
        <f t="shared" si="411"/>
        <v>3.0831098671673493E-3</v>
      </c>
      <c r="E652" s="79">
        <f t="shared" si="411"/>
        <v>3.2397050712750972E-3</v>
      </c>
    </row>
    <row r="653" spans="1:5" ht="15" customHeight="1" x14ac:dyDescent="0.25">
      <c r="A653" s="41" t="str">
        <f t="shared" ref="A653:B653" si="412">A366</f>
        <v>33</v>
      </c>
      <c r="B653" s="4" t="str">
        <f t="shared" si="412"/>
        <v>Salida Nacional / National exit</v>
      </c>
      <c r="C653" s="78">
        <f t="shared" ref="C653:E653" si="413">(C366*C79)/SUMPRODUCT(C$12:C$292,C$299:C$579)</f>
        <v>4.0299096334084506E-3</v>
      </c>
      <c r="D653" s="78">
        <f t="shared" si="413"/>
        <v>3.5819027033114079E-3</v>
      </c>
      <c r="E653" s="79">
        <f t="shared" si="413"/>
        <v>3.1497268433288502E-3</v>
      </c>
    </row>
    <row r="654" spans="1:5" ht="15" customHeight="1" x14ac:dyDescent="0.25">
      <c r="A654" s="41" t="str">
        <f t="shared" ref="A654:B654" si="414">A367</f>
        <v>33X</v>
      </c>
      <c r="B654" s="4" t="str">
        <f t="shared" si="414"/>
        <v>Salida Nacional / National exit</v>
      </c>
      <c r="C654" s="78">
        <f t="shared" ref="C654:E654" si="415">(C367*C80)/SUMPRODUCT(C$12:C$292,C$299:C$579)</f>
        <v>9.1081785626947263E-5</v>
      </c>
      <c r="D654" s="78">
        <f t="shared" si="415"/>
        <v>9.3866138033505306E-5</v>
      </c>
      <c r="E654" s="79">
        <f t="shared" si="415"/>
        <v>9.855623606912178E-5</v>
      </c>
    </row>
    <row r="655" spans="1:5" ht="15" customHeight="1" x14ac:dyDescent="0.25">
      <c r="A655" s="41" t="str">
        <f t="shared" ref="A655:B655" si="416">A368</f>
        <v>34</v>
      </c>
      <c r="B655" s="4" t="str">
        <f t="shared" si="416"/>
        <v>Salida Nacional / National exit</v>
      </c>
      <c r="C655" s="78">
        <f t="shared" ref="C655:E655" si="417">(C368*C81)/SUMPRODUCT(C$12:C$292,C$299:C$579)</f>
        <v>4.4886770492342463E-4</v>
      </c>
      <c r="D655" s="78">
        <f t="shared" si="417"/>
        <v>4.662724321772791E-4</v>
      </c>
      <c r="E655" s="79">
        <f t="shared" si="417"/>
        <v>4.904950909953885E-4</v>
      </c>
    </row>
    <row r="656" spans="1:5" ht="15" customHeight="1" x14ac:dyDescent="0.25">
      <c r="A656" s="41" t="str">
        <f t="shared" ref="A656:B656" si="418">A369</f>
        <v>35</v>
      </c>
      <c r="B656" s="4" t="str">
        <f t="shared" si="418"/>
        <v>Salida Nacional / National exit</v>
      </c>
      <c r="C656" s="78">
        <f t="shared" ref="C656:E656" si="419">(C369*C82)/SUMPRODUCT(C$12:C$292,C$299:C$579)</f>
        <v>2.3807791116867299E-4</v>
      </c>
      <c r="D656" s="78">
        <f t="shared" si="419"/>
        <v>2.4473943153215609E-4</v>
      </c>
      <c r="E656" s="79">
        <f t="shared" si="419"/>
        <v>2.5682166647365568E-4</v>
      </c>
    </row>
    <row r="657" spans="1:5" ht="15" customHeight="1" x14ac:dyDescent="0.25">
      <c r="A657" s="41" t="str">
        <f t="shared" ref="A657:B657" si="420">A370</f>
        <v>35X</v>
      </c>
      <c r="B657" s="4" t="str">
        <f t="shared" si="420"/>
        <v>Salida Nacional / National exit</v>
      </c>
      <c r="C657" s="78">
        <f t="shared" ref="C657:E657" si="421">(C370*C83)/SUMPRODUCT(C$12:C$292,C$299:C$579)</f>
        <v>0</v>
      </c>
      <c r="D657" s="78">
        <f t="shared" si="421"/>
        <v>0</v>
      </c>
      <c r="E657" s="79">
        <f t="shared" si="421"/>
        <v>0</v>
      </c>
    </row>
    <row r="658" spans="1:5" ht="15" customHeight="1" x14ac:dyDescent="0.25">
      <c r="A658" s="41" t="str">
        <f t="shared" ref="A658:B658" si="422">A371</f>
        <v>36</v>
      </c>
      <c r="B658" s="4" t="str">
        <f t="shared" si="422"/>
        <v>Salida Nacional / National exit</v>
      </c>
      <c r="C658" s="78">
        <f t="shared" ref="C658:E658" si="423">(C371*C84)/SUMPRODUCT(C$12:C$292,C$299:C$579)</f>
        <v>1.4851505720460288E-3</v>
      </c>
      <c r="D658" s="78">
        <f t="shared" si="423"/>
        <v>1.5561588677879688E-3</v>
      </c>
      <c r="E658" s="79">
        <f t="shared" si="423"/>
        <v>1.6402167924467743E-3</v>
      </c>
    </row>
    <row r="659" spans="1:5" ht="15" customHeight="1" x14ac:dyDescent="0.25">
      <c r="A659" s="41" t="str">
        <f t="shared" ref="A659:B659" si="424">A372</f>
        <v>38</v>
      </c>
      <c r="B659" s="4" t="str">
        <f t="shared" si="424"/>
        <v>Salida Nacional / National exit</v>
      </c>
      <c r="C659" s="78">
        <f t="shared" ref="C659:E659" si="425">(C372*C85)/SUMPRODUCT(C$12:C$292,C$299:C$579)</f>
        <v>6.4026092756090044E-3</v>
      </c>
      <c r="D659" s="78">
        <f t="shared" si="425"/>
        <v>6.6633084372490527E-3</v>
      </c>
      <c r="E659" s="79">
        <f t="shared" si="425"/>
        <v>7.0115199956998116E-3</v>
      </c>
    </row>
    <row r="660" spans="1:5" ht="15" customHeight="1" x14ac:dyDescent="0.25">
      <c r="A660" s="41" t="str">
        <f t="shared" ref="A660:B660" si="426">A373</f>
        <v>38X.02</v>
      </c>
      <c r="B660" s="4" t="str">
        <f t="shared" si="426"/>
        <v>Salida Nacional / National exit</v>
      </c>
      <c r="C660" s="78">
        <f t="shared" ref="C660:E660" si="427">(C373*C86)/SUMPRODUCT(C$12:C$292,C$299:C$579)</f>
        <v>1.2848443981597929E-4</v>
      </c>
      <c r="D660" s="78">
        <f t="shared" si="427"/>
        <v>1.3232492906095335E-4</v>
      </c>
      <c r="E660" s="79">
        <f t="shared" si="427"/>
        <v>1.3888340051719779E-4</v>
      </c>
    </row>
    <row r="661" spans="1:5" ht="15" customHeight="1" x14ac:dyDescent="0.25">
      <c r="A661" s="41" t="str">
        <f t="shared" ref="A661:B661" si="428">A374</f>
        <v>39.01</v>
      </c>
      <c r="B661" s="4" t="str">
        <f t="shared" si="428"/>
        <v>Salida Nacional / National exit</v>
      </c>
      <c r="C661" s="78">
        <f t="shared" ref="C661:E661" si="429">(C374*C87)/SUMPRODUCT(C$12:C$292,C$299:C$579)</f>
        <v>5.0874222225854953E-4</v>
      </c>
      <c r="D661" s="78">
        <f t="shared" si="429"/>
        <v>5.320762100076104E-4</v>
      </c>
      <c r="E661" s="79">
        <f t="shared" si="429"/>
        <v>5.60543577953607E-4</v>
      </c>
    </row>
    <row r="662" spans="1:5" ht="15" customHeight="1" x14ac:dyDescent="0.25">
      <c r="A662" s="41" t="str">
        <f t="shared" ref="A662:B662" si="430">A375</f>
        <v>4</v>
      </c>
      <c r="B662" s="4" t="str">
        <f t="shared" si="430"/>
        <v>Salida Nacional / National exit</v>
      </c>
      <c r="C662" s="78">
        <f t="shared" ref="C662:E662" si="431">(C375*C88)/SUMPRODUCT(C$12:C$292,C$299:C$579)</f>
        <v>2.0631637934448173E-2</v>
      </c>
      <c r="D662" s="78">
        <f t="shared" si="431"/>
        <v>2.182442709776445E-2</v>
      </c>
      <c r="E662" s="79">
        <f t="shared" si="431"/>
        <v>2.2946408132236466E-2</v>
      </c>
    </row>
    <row r="663" spans="1:5" ht="15" customHeight="1" x14ac:dyDescent="0.25">
      <c r="A663" s="41" t="str">
        <f t="shared" ref="A663:B663" si="432">A376</f>
        <v>40</v>
      </c>
      <c r="B663" s="4" t="str">
        <f t="shared" si="432"/>
        <v>Salida Nacional / National exit</v>
      </c>
      <c r="C663" s="78">
        <f t="shared" ref="C663:E663" si="433">(C376*C89)/SUMPRODUCT(C$12:C$292,C$299:C$579)</f>
        <v>4.5510498702386256E-4</v>
      </c>
      <c r="D663" s="78">
        <f t="shared" si="433"/>
        <v>4.7459840139442606E-4</v>
      </c>
      <c r="E663" s="79">
        <f t="shared" si="433"/>
        <v>4.9971384206520938E-4</v>
      </c>
    </row>
    <row r="664" spans="1:5" ht="15" customHeight="1" x14ac:dyDescent="0.25">
      <c r="A664" s="41" t="str">
        <f t="shared" ref="A664:B664" si="434">A377</f>
        <v>41.01</v>
      </c>
      <c r="B664" s="4" t="str">
        <f t="shared" si="434"/>
        <v>Salida Nacional / National exit</v>
      </c>
      <c r="C664" s="78">
        <f t="shared" ref="C664:E664" si="435">(C377*C90)/SUMPRODUCT(C$12:C$292,C$299:C$579)</f>
        <v>1.8609157683478724E-3</v>
      </c>
      <c r="D664" s="78">
        <f t="shared" si="435"/>
        <v>1.9403799929744087E-3</v>
      </c>
      <c r="E664" s="79">
        <f t="shared" si="435"/>
        <v>2.0428869662478914E-3</v>
      </c>
    </row>
    <row r="665" spans="1:5" ht="15" customHeight="1" x14ac:dyDescent="0.25">
      <c r="A665" s="41" t="str">
        <f t="shared" ref="A665:B665" si="436">A378</f>
        <v>41.02</v>
      </c>
      <c r="B665" s="4" t="str">
        <f t="shared" si="436"/>
        <v>Salida Nacional / National exit</v>
      </c>
      <c r="C665" s="78">
        <f t="shared" ref="C665:E665" si="437">(C378*C91)/SUMPRODUCT(C$12:C$292,C$299:C$579)</f>
        <v>1.2528951522299729E-3</v>
      </c>
      <c r="D665" s="78">
        <f t="shared" si="437"/>
        <v>1.3065787720847653E-3</v>
      </c>
      <c r="E665" s="79">
        <f t="shared" si="437"/>
        <v>1.3755154695501012E-3</v>
      </c>
    </row>
    <row r="666" spans="1:5" ht="15" customHeight="1" x14ac:dyDescent="0.25">
      <c r="A666" s="41" t="str">
        <f t="shared" ref="A666:B666" si="438">A379</f>
        <v>41.03</v>
      </c>
      <c r="B666" s="4" t="str">
        <f t="shared" si="438"/>
        <v>Salida Nacional / National exit</v>
      </c>
      <c r="C666" s="78">
        <f t="shared" ref="C666:E666" si="439">(C379*C92)/SUMPRODUCT(C$12:C$292,C$299:C$579)</f>
        <v>6.5526720274243532E-4</v>
      </c>
      <c r="D666" s="78">
        <f t="shared" si="439"/>
        <v>6.921233726555194E-4</v>
      </c>
      <c r="E666" s="79">
        <f t="shared" si="439"/>
        <v>7.3082552210972432E-4</v>
      </c>
    </row>
    <row r="667" spans="1:5" ht="15" customHeight="1" x14ac:dyDescent="0.25">
      <c r="A667" s="41" t="str">
        <f t="shared" ref="A667:B667" si="440">A380</f>
        <v>41.03X01</v>
      </c>
      <c r="B667" s="4" t="str">
        <f t="shared" si="440"/>
        <v>Salida Nacional / National exit</v>
      </c>
      <c r="C667" s="78">
        <f t="shared" ref="C667:E667" si="441">(C380*C93)/SUMPRODUCT(C$12:C$292,C$299:C$579)</f>
        <v>3.7669529217165683E-5</v>
      </c>
      <c r="D667" s="78">
        <f t="shared" si="441"/>
        <v>3.98107416020822E-5</v>
      </c>
      <c r="E667" s="79">
        <f t="shared" si="441"/>
        <v>4.2041395806664136E-5</v>
      </c>
    </row>
    <row r="668" spans="1:5" ht="15" customHeight="1" x14ac:dyDescent="0.25">
      <c r="A668" s="41" t="str">
        <f t="shared" ref="A668:B668" si="442">A381</f>
        <v>41.04</v>
      </c>
      <c r="B668" s="4" t="str">
        <f t="shared" si="442"/>
        <v>Salida Nacional / National exit</v>
      </c>
      <c r="C668" s="78">
        <f t="shared" ref="C668:E668" si="443">(C381*C94)/SUMPRODUCT(C$12:C$292,C$299:C$579)</f>
        <v>1.0881762444322864E-4</v>
      </c>
      <c r="D668" s="78">
        <f t="shared" si="443"/>
        <v>1.1494546643752014E-4</v>
      </c>
      <c r="E668" s="79">
        <f t="shared" si="443"/>
        <v>1.2136446966040049E-4</v>
      </c>
    </row>
    <row r="669" spans="1:5" ht="15" customHeight="1" x14ac:dyDescent="0.25">
      <c r="A669" s="41" t="str">
        <f t="shared" ref="A669:B669" si="444">A382</f>
        <v>41.05</v>
      </c>
      <c r="B669" s="4" t="str">
        <f t="shared" si="444"/>
        <v>Salida Nacional / National exit</v>
      </c>
      <c r="C669" s="78">
        <f t="shared" ref="C669:E669" si="445">(C382*C95)/SUMPRODUCT(C$12:C$292,C$299:C$579)</f>
        <v>4.3008618634814215E-4</v>
      </c>
      <c r="D669" s="78">
        <f t="shared" si="445"/>
        <v>4.4608835812874587E-4</v>
      </c>
      <c r="E669" s="79">
        <f t="shared" si="445"/>
        <v>4.6893142755927625E-4</v>
      </c>
    </row>
    <row r="670" spans="1:5" ht="15" customHeight="1" x14ac:dyDescent="0.25">
      <c r="A670" s="41" t="str">
        <f t="shared" ref="A670:B670" si="446">A383</f>
        <v>41.06</v>
      </c>
      <c r="B670" s="4" t="str">
        <f t="shared" si="446"/>
        <v>Salida Nacional / National exit</v>
      </c>
      <c r="C670" s="78">
        <f t="shared" ref="C670:E670" si="447">(C383*C96)/SUMPRODUCT(C$12:C$292,C$299:C$579)</f>
        <v>1.3212688791270138E-3</v>
      </c>
      <c r="D670" s="78">
        <f t="shared" si="447"/>
        <v>1.3833859082300023E-3</v>
      </c>
      <c r="E670" s="79">
        <f t="shared" si="447"/>
        <v>1.4574237082425709E-3</v>
      </c>
    </row>
    <row r="671" spans="1:5" ht="15" customHeight="1" x14ac:dyDescent="0.25">
      <c r="A671" s="41" t="str">
        <f t="shared" ref="A671:B671" si="448">A384</f>
        <v>41.07X</v>
      </c>
      <c r="B671" s="4" t="str">
        <f t="shared" si="448"/>
        <v>Salida Nacional / National exit</v>
      </c>
      <c r="C671" s="78">
        <f t="shared" ref="C671:E671" si="449">(C384*C97)/SUMPRODUCT(C$12:C$292,C$299:C$579)</f>
        <v>3.3738169363746865E-3</v>
      </c>
      <c r="D671" s="78">
        <f t="shared" si="449"/>
        <v>3.5465114883833928E-3</v>
      </c>
      <c r="E671" s="79">
        <f t="shared" si="449"/>
        <v>3.7341246049792014E-3</v>
      </c>
    </row>
    <row r="672" spans="1:5" ht="15" customHeight="1" x14ac:dyDescent="0.25">
      <c r="A672" s="41" t="str">
        <f t="shared" ref="A672:B672" si="450">A385</f>
        <v>41.08</v>
      </c>
      <c r="B672" s="4" t="str">
        <f t="shared" si="450"/>
        <v>Salida Nacional / National exit</v>
      </c>
      <c r="C672" s="78">
        <f t="shared" ref="C672:E672" si="451">(C385*C98)/SUMPRODUCT(C$12:C$292,C$299:C$579)</f>
        <v>2.9046408862630751E-3</v>
      </c>
      <c r="D672" s="78">
        <f t="shared" si="451"/>
        <v>3.0305997648997053E-3</v>
      </c>
      <c r="E672" s="79">
        <f t="shared" si="451"/>
        <v>3.1897784114965975E-3</v>
      </c>
    </row>
    <row r="673" spans="1:5" ht="15" customHeight="1" x14ac:dyDescent="0.25">
      <c r="A673" s="41" t="str">
        <f t="shared" ref="A673:B673" si="452">A386</f>
        <v>41.09</v>
      </c>
      <c r="B673" s="4" t="str">
        <f t="shared" si="452"/>
        <v>Salida Nacional / National exit</v>
      </c>
      <c r="C673" s="78">
        <f t="shared" ref="C673:E673" si="453">(C386*C99)/SUMPRODUCT(C$12:C$292,C$299:C$579)</f>
        <v>2.2256134440154394E-3</v>
      </c>
      <c r="D673" s="78">
        <f t="shared" si="453"/>
        <v>2.3224916425151746E-3</v>
      </c>
      <c r="E673" s="79">
        <f t="shared" si="453"/>
        <v>2.4443029036204131E-3</v>
      </c>
    </row>
    <row r="674" spans="1:5" ht="15" customHeight="1" x14ac:dyDescent="0.25">
      <c r="A674" s="41" t="str">
        <f t="shared" ref="A674:B674" si="454">A387</f>
        <v>41.10</v>
      </c>
      <c r="B674" s="4" t="str">
        <f t="shared" si="454"/>
        <v>Salida Nacional / National exit</v>
      </c>
      <c r="C674" s="78">
        <f t="shared" ref="C674:E674" si="455">(C387*C100)/SUMPRODUCT(C$12:C$292,C$299:C$579)</f>
        <v>1.803910136149809E-3</v>
      </c>
      <c r="D674" s="78">
        <f t="shared" si="455"/>
        <v>1.8883254362825229E-3</v>
      </c>
      <c r="E674" s="79">
        <f t="shared" si="455"/>
        <v>1.9886993543476381E-3</v>
      </c>
    </row>
    <row r="675" spans="1:5" ht="15" customHeight="1" x14ac:dyDescent="0.25">
      <c r="A675" s="41" t="str">
        <f t="shared" ref="A675:B675" si="456">A388</f>
        <v>41-16</v>
      </c>
      <c r="B675" s="4" t="str">
        <f t="shared" si="456"/>
        <v>Salida Nacional / National exit</v>
      </c>
      <c r="C675" s="78">
        <f t="shared" ref="C675:E675" si="457">(C388*C101)/SUMPRODUCT(C$12:C$292,C$299:C$579)</f>
        <v>5.2613285258816642E-4</v>
      </c>
      <c r="D675" s="78">
        <f t="shared" si="457"/>
        <v>5.4873250415700577E-4</v>
      </c>
      <c r="E675" s="79">
        <f t="shared" si="457"/>
        <v>5.7780443332995201E-4</v>
      </c>
    </row>
    <row r="676" spans="1:5" ht="15" customHeight="1" x14ac:dyDescent="0.25">
      <c r="A676" s="41" t="str">
        <f t="shared" ref="A676:B676" si="458">A389</f>
        <v>43.01</v>
      </c>
      <c r="B676" s="4" t="str">
        <f t="shared" si="458"/>
        <v>Salida Nacional / National exit</v>
      </c>
      <c r="C676" s="78">
        <f t="shared" ref="C676:E676" si="459">(C389*C102)/SUMPRODUCT(C$12:C$292,C$299:C$579)</f>
        <v>1.9821824548241916E-3</v>
      </c>
      <c r="D676" s="78">
        <f t="shared" si="459"/>
        <v>2.0657585889473922E-3</v>
      </c>
      <c r="E676" s="79">
        <f t="shared" si="459"/>
        <v>2.1752432721254731E-3</v>
      </c>
    </row>
    <row r="677" spans="1:5" ht="15" customHeight="1" x14ac:dyDescent="0.25">
      <c r="A677" s="41" t="str">
        <f t="shared" ref="A677:B677" si="460">A390</f>
        <v>43X.00</v>
      </c>
      <c r="B677" s="4" t="str">
        <f t="shared" si="460"/>
        <v>Salida Nacional / National exit</v>
      </c>
      <c r="C677" s="78">
        <f t="shared" ref="C677:E677" si="461">(C390*C103)/SUMPRODUCT(C$12:C$292,C$299:C$579)</f>
        <v>2.1189774046136915E-2</v>
      </c>
      <c r="D677" s="78">
        <f t="shared" si="461"/>
        <v>1.9911289411180026E-2</v>
      </c>
      <c r="E677" s="79">
        <f t="shared" si="461"/>
        <v>1.8771873995441422E-2</v>
      </c>
    </row>
    <row r="678" spans="1:5" ht="15" customHeight="1" x14ac:dyDescent="0.25">
      <c r="A678" s="41" t="str">
        <f t="shared" ref="A678:B678" si="462">A391</f>
        <v>45.01DXC</v>
      </c>
      <c r="B678" s="4" t="str">
        <f t="shared" si="462"/>
        <v>Salida Nacional / National exit</v>
      </c>
      <c r="C678" s="78">
        <f t="shared" ref="C678:E678" si="463">(C391*C104)/SUMPRODUCT(C$12:C$292,C$299:C$579)</f>
        <v>2.6722366203938627E-3</v>
      </c>
      <c r="D678" s="78">
        <f t="shared" si="463"/>
        <v>2.7645033673570473E-3</v>
      </c>
      <c r="E678" s="79">
        <f t="shared" si="463"/>
        <v>2.9044229206581702E-3</v>
      </c>
    </row>
    <row r="679" spans="1:5" ht="15" customHeight="1" x14ac:dyDescent="0.25">
      <c r="A679" s="41" t="str">
        <f t="shared" ref="A679:B679" si="464">A392</f>
        <v>45.02</v>
      </c>
      <c r="B679" s="4" t="str">
        <f t="shared" si="464"/>
        <v>Salida Nacional / National exit</v>
      </c>
      <c r="C679" s="78">
        <f t="shared" ref="C679:E679" si="465">(C392*C105)/SUMPRODUCT(C$12:C$292,C$299:C$579)</f>
        <v>1.463262999626609E-3</v>
      </c>
      <c r="D679" s="78">
        <f t="shared" si="465"/>
        <v>1.5243579107518069E-3</v>
      </c>
      <c r="E679" s="79">
        <f t="shared" si="465"/>
        <v>1.6051952709847678E-3</v>
      </c>
    </row>
    <row r="680" spans="1:5" ht="15" customHeight="1" x14ac:dyDescent="0.25">
      <c r="A680" s="41" t="str">
        <f t="shared" ref="A680:B680" si="466">A393</f>
        <v>45.03</v>
      </c>
      <c r="B680" s="4" t="str">
        <f t="shared" si="466"/>
        <v>Salida Nacional / National exit</v>
      </c>
      <c r="C680" s="78">
        <f t="shared" ref="C680:E680" si="467">(C393*C106)/SUMPRODUCT(C$12:C$292,C$299:C$579)</f>
        <v>8.0588253131841966E-4</v>
      </c>
      <c r="D680" s="78">
        <f t="shared" si="467"/>
        <v>8.394938633655973E-4</v>
      </c>
      <c r="E680" s="79">
        <f t="shared" si="467"/>
        <v>8.8400945598815777E-4</v>
      </c>
    </row>
    <row r="681" spans="1:5" ht="15" customHeight="1" x14ac:dyDescent="0.25">
      <c r="A681" s="41" t="str">
        <f t="shared" ref="A681:B681" si="468">A394</f>
        <v>45.04</v>
      </c>
      <c r="B681" s="4" t="str">
        <f t="shared" si="468"/>
        <v>Salida Nacional / National exit</v>
      </c>
      <c r="C681" s="78">
        <f t="shared" ref="C681:E681" si="469">(C394*C107)/SUMPRODUCT(C$12:C$292,C$299:C$579)</f>
        <v>1.3378134193513072E-2</v>
      </c>
      <c r="D681" s="78">
        <f t="shared" si="469"/>
        <v>1.309943293312959E-2</v>
      </c>
      <c r="E681" s="79">
        <f t="shared" si="469"/>
        <v>1.2974009661941923E-2</v>
      </c>
    </row>
    <row r="682" spans="1:5" ht="15" customHeight="1" x14ac:dyDescent="0.25">
      <c r="A682" s="41" t="str">
        <f t="shared" ref="A682:B682" si="470">A395</f>
        <v>45-16</v>
      </c>
      <c r="B682" s="4" t="str">
        <f t="shared" si="470"/>
        <v>Salida Nacional / National exit</v>
      </c>
      <c r="C682" s="78">
        <f t="shared" ref="C682:E682" si="471">(C395*C108)/SUMPRODUCT(C$12:C$292,C$299:C$579)</f>
        <v>2.7614160787528407E-3</v>
      </c>
      <c r="D682" s="78">
        <f t="shared" si="471"/>
        <v>2.8771011626080884E-3</v>
      </c>
      <c r="E682" s="79">
        <f t="shared" si="471"/>
        <v>3.0296668335174897E-3</v>
      </c>
    </row>
    <row r="683" spans="1:5" ht="15" customHeight="1" x14ac:dyDescent="0.25">
      <c r="A683" s="41" t="str">
        <f t="shared" ref="A683:B683" si="472">A396</f>
        <v>5D.03</v>
      </c>
      <c r="B683" s="4" t="str">
        <f t="shared" si="472"/>
        <v>Salida Nacional / National exit</v>
      </c>
      <c r="C683" s="78">
        <f t="shared" ref="C683:E683" si="473">(C396*C109)/SUMPRODUCT(C$12:C$292,C$299:C$579)</f>
        <v>3.1470311156847532E-3</v>
      </c>
      <c r="D683" s="78">
        <f t="shared" si="473"/>
        <v>3.3283576261399841E-3</v>
      </c>
      <c r="E683" s="79">
        <f t="shared" si="473"/>
        <v>3.4992885355642133E-3</v>
      </c>
    </row>
    <row r="684" spans="1:5" ht="15" customHeight="1" x14ac:dyDescent="0.25">
      <c r="A684" s="41" t="str">
        <f t="shared" ref="A684:B684" si="474">A397</f>
        <v>5D.03.04</v>
      </c>
      <c r="B684" s="4" t="str">
        <f t="shared" si="474"/>
        <v>Salida Nacional / National exit</v>
      </c>
      <c r="C684" s="78">
        <f t="shared" ref="C684:E684" si="475">(C397*C110)/SUMPRODUCT(C$12:C$292,C$299:C$579)</f>
        <v>1.8638317696358413E-2</v>
      </c>
      <c r="D684" s="78">
        <f t="shared" si="475"/>
        <v>1.7823664031436173E-2</v>
      </c>
      <c r="E684" s="79">
        <f t="shared" si="475"/>
        <v>1.6795312419959466E-2</v>
      </c>
    </row>
    <row r="685" spans="1:5" ht="15" customHeight="1" x14ac:dyDescent="0.25">
      <c r="A685" s="41" t="str">
        <f t="shared" ref="A685:B685" si="476">A398</f>
        <v>6</v>
      </c>
      <c r="B685" s="4" t="str">
        <f t="shared" si="476"/>
        <v>Salida Nacional / National exit</v>
      </c>
      <c r="C685" s="78">
        <f t="shared" ref="C685:E685" si="477">(C398*C111)/SUMPRODUCT(C$12:C$292,C$299:C$579)</f>
        <v>1.6799329974111231E-2</v>
      </c>
      <c r="D685" s="78">
        <f t="shared" si="477"/>
        <v>1.7886267697141408E-2</v>
      </c>
      <c r="E685" s="79">
        <f t="shared" si="477"/>
        <v>1.8828699807906198E-2</v>
      </c>
    </row>
    <row r="686" spans="1:5" ht="15" customHeight="1" x14ac:dyDescent="0.25">
      <c r="A686" s="41" t="str">
        <f t="shared" ref="A686:B686" si="478">A399</f>
        <v>7A</v>
      </c>
      <c r="B686" s="4" t="str">
        <f t="shared" si="478"/>
        <v>Salida Nacional / National exit</v>
      </c>
      <c r="C686" s="78">
        <f t="shared" ref="C686:E686" si="479">(C399*C112)/SUMPRODUCT(C$12:C$292,C$299:C$579)</f>
        <v>4.8282156702002179E-4</v>
      </c>
      <c r="D686" s="78">
        <f t="shared" si="479"/>
        <v>5.1073444760276799E-4</v>
      </c>
      <c r="E686" s="79">
        <f t="shared" si="479"/>
        <v>5.372167926192005E-4</v>
      </c>
    </row>
    <row r="687" spans="1:5" ht="15" customHeight="1" x14ac:dyDescent="0.25">
      <c r="A687" s="41" t="str">
        <f t="shared" ref="A687:B687" si="480">A400</f>
        <v>7B</v>
      </c>
      <c r="B687" s="4" t="str">
        <f t="shared" si="480"/>
        <v>Salida Nacional / National exit</v>
      </c>
      <c r="C687" s="78">
        <f t="shared" ref="C687:E687" si="481">(C400*C113)/SUMPRODUCT(C$12:C$292,C$299:C$579)</f>
        <v>3.1936739414549416E-4</v>
      </c>
      <c r="D687" s="78">
        <f t="shared" si="481"/>
        <v>3.3781183396852871E-4</v>
      </c>
      <c r="E687" s="79">
        <f t="shared" si="481"/>
        <v>3.5532654435828256E-4</v>
      </c>
    </row>
    <row r="688" spans="1:5" ht="15" customHeight="1" x14ac:dyDescent="0.25">
      <c r="A688" s="41" t="str">
        <f t="shared" ref="A688:B688" si="482">A401</f>
        <v>9E.C.</v>
      </c>
      <c r="B688" s="4" t="str">
        <f t="shared" si="482"/>
        <v>Salida Nacional / National exit</v>
      </c>
      <c r="C688" s="78">
        <f t="shared" ref="C688:E688" si="483">(C401*C114)/SUMPRODUCT(C$12:C$292,C$299:C$579)</f>
        <v>2.0315188123231276E-3</v>
      </c>
      <c r="D688" s="78">
        <f t="shared" si="483"/>
        <v>2.139136208275951E-3</v>
      </c>
      <c r="E688" s="79">
        <f t="shared" si="483"/>
        <v>2.247224738090733E-3</v>
      </c>
    </row>
    <row r="689" spans="1:5" ht="15" customHeight="1" x14ac:dyDescent="0.25">
      <c r="A689" s="41" t="str">
        <f t="shared" ref="A689:B689" si="484">A402</f>
        <v>A1</v>
      </c>
      <c r="B689" s="4" t="str">
        <f t="shared" si="484"/>
        <v>Salida Nacional / National exit</v>
      </c>
      <c r="C689" s="78">
        <f t="shared" ref="C689:E689" si="485">(C402*C115)/SUMPRODUCT(C$12:C$292,C$299:C$579)</f>
        <v>8.9092103753270538E-4</v>
      </c>
      <c r="D689" s="78">
        <f t="shared" si="485"/>
        <v>9.3508258058824258E-4</v>
      </c>
      <c r="E689" s="79">
        <f t="shared" si="485"/>
        <v>9.8467715821618537E-4</v>
      </c>
    </row>
    <row r="690" spans="1:5" ht="15" customHeight="1" x14ac:dyDescent="0.25">
      <c r="A690" s="41" t="str">
        <f t="shared" ref="A690:B690" si="486">A403</f>
        <v>A10</v>
      </c>
      <c r="B690" s="4" t="str">
        <f t="shared" si="486"/>
        <v>Salida Nacional / National exit</v>
      </c>
      <c r="C690" s="78">
        <f t="shared" ref="C690:E690" si="487">(C403*C116)/SUMPRODUCT(C$12:C$292,C$299:C$579)</f>
        <v>5.7056270126116049E-3</v>
      </c>
      <c r="D690" s="78">
        <f t="shared" si="487"/>
        <v>5.9364581443749551E-3</v>
      </c>
      <c r="E690" s="79">
        <f t="shared" si="487"/>
        <v>6.2384387082496341E-3</v>
      </c>
    </row>
    <row r="691" spans="1:5" ht="15" customHeight="1" x14ac:dyDescent="0.25">
      <c r="A691" s="41" t="str">
        <f t="shared" ref="A691:B691" si="488">A404</f>
        <v>A3</v>
      </c>
      <c r="B691" s="4" t="str">
        <f t="shared" si="488"/>
        <v>Salida Nacional / National exit</v>
      </c>
      <c r="C691" s="78">
        <f t="shared" ref="C691:E691" si="489">(C404*C117)/SUMPRODUCT(C$12:C$292,C$299:C$579)</f>
        <v>4.524484000747642E-3</v>
      </c>
      <c r="D691" s="78">
        <f t="shared" si="489"/>
        <v>4.7376865719237042E-3</v>
      </c>
      <c r="E691" s="79">
        <f t="shared" si="489"/>
        <v>4.9852375790526773E-3</v>
      </c>
    </row>
    <row r="692" spans="1:5" ht="15" customHeight="1" x14ac:dyDescent="0.25">
      <c r="A692" s="41" t="str">
        <f t="shared" ref="A692:B692" si="490">A405</f>
        <v>A36L</v>
      </c>
      <c r="B692" s="4" t="str">
        <f t="shared" si="490"/>
        <v>Salida Nacional / National exit</v>
      </c>
      <c r="C692" s="78">
        <f t="shared" ref="C692:E692" si="491">(C405*C118)/SUMPRODUCT(C$12:C$292,C$299:C$579)</f>
        <v>3.4189754941707159E-2</v>
      </c>
      <c r="D692" s="78">
        <f t="shared" si="491"/>
        <v>3.6168920209321352E-2</v>
      </c>
      <c r="E692" s="79">
        <f t="shared" si="491"/>
        <v>3.8027722354169673E-2</v>
      </c>
    </row>
    <row r="693" spans="1:5" ht="15" customHeight="1" x14ac:dyDescent="0.25">
      <c r="A693" s="41" t="str">
        <f t="shared" ref="A693:B693" si="492">A406</f>
        <v>A5A</v>
      </c>
      <c r="B693" s="4" t="str">
        <f t="shared" si="492"/>
        <v>Salida Nacional / National exit</v>
      </c>
      <c r="C693" s="78">
        <f t="shared" ref="C693:E693" si="493">(C406*C119)/SUMPRODUCT(C$12:C$292,C$299:C$579)</f>
        <v>7.1726599554297076E-5</v>
      </c>
      <c r="D693" s="78">
        <f t="shared" si="493"/>
        <v>7.5678468869174351E-5</v>
      </c>
      <c r="E693" s="79">
        <f t="shared" si="493"/>
        <v>7.9793471458032363E-5</v>
      </c>
    </row>
    <row r="694" spans="1:5" ht="15" customHeight="1" x14ac:dyDescent="0.25">
      <c r="A694" s="41" t="str">
        <f t="shared" ref="A694:B694" si="494">A407</f>
        <v>A6</v>
      </c>
      <c r="B694" s="4" t="str">
        <f t="shared" si="494"/>
        <v>Salida Nacional / National exit</v>
      </c>
      <c r="C694" s="78">
        <f t="shared" ref="C694:E694" si="495">(C407*C120)/SUMPRODUCT(C$12:C$292,C$299:C$579)</f>
        <v>4.8989391066317099E-4</v>
      </c>
      <c r="D694" s="78">
        <f t="shared" si="495"/>
        <v>5.1271556019913216E-4</v>
      </c>
      <c r="E694" s="79">
        <f t="shared" si="495"/>
        <v>5.3942596019356372E-4</v>
      </c>
    </row>
    <row r="695" spans="1:5" ht="15" customHeight="1" x14ac:dyDescent="0.25">
      <c r="A695" s="41" t="str">
        <f t="shared" ref="A695:B695" si="496">A408</f>
        <v>A7</v>
      </c>
      <c r="B695" s="4" t="str">
        <f t="shared" si="496"/>
        <v>Salida Nacional / National exit</v>
      </c>
      <c r="C695" s="78">
        <f t="shared" ref="C695:E695" si="497">(C408*C121)/SUMPRODUCT(C$12:C$292,C$299:C$579)</f>
        <v>3.8636531210668132E-5</v>
      </c>
      <c r="D695" s="78">
        <f t="shared" si="497"/>
        <v>4.0227751140405063E-5</v>
      </c>
      <c r="E695" s="79">
        <f t="shared" si="497"/>
        <v>4.2280845539146181E-5</v>
      </c>
    </row>
    <row r="696" spans="1:5" ht="15" customHeight="1" x14ac:dyDescent="0.25">
      <c r="A696" s="41" t="str">
        <f t="shared" ref="A696:B696" si="498">A409</f>
        <v>A8</v>
      </c>
      <c r="B696" s="4" t="str">
        <f t="shared" si="498"/>
        <v>Salida Nacional / National exit</v>
      </c>
      <c r="C696" s="78">
        <f t="shared" ref="C696:E696" si="499">(C409*C122)/SUMPRODUCT(C$12:C$292,C$299:C$579)</f>
        <v>2.329793167353665E-5</v>
      </c>
      <c r="D696" s="78">
        <f t="shared" si="499"/>
        <v>2.4239202860257007E-5</v>
      </c>
      <c r="E696" s="79">
        <f t="shared" si="499"/>
        <v>2.5471701986324254E-5</v>
      </c>
    </row>
    <row r="697" spans="1:5" ht="15" customHeight="1" x14ac:dyDescent="0.25">
      <c r="A697" s="41" t="str">
        <f t="shared" ref="A697:B697" si="500">A410</f>
        <v>A9</v>
      </c>
      <c r="B697" s="4" t="str">
        <f t="shared" si="500"/>
        <v>Salida Nacional / National exit</v>
      </c>
      <c r="C697" s="78">
        <f t="shared" ref="C697:E697" si="501">(C410*C123)/SUMPRODUCT(C$12:C$292,C$299:C$579)</f>
        <v>4.0950335665367113E-3</v>
      </c>
      <c r="D697" s="78">
        <f t="shared" si="501"/>
        <v>4.357825784162629E-3</v>
      </c>
      <c r="E697" s="79">
        <f t="shared" si="501"/>
        <v>4.5905432697196007E-3</v>
      </c>
    </row>
    <row r="698" spans="1:5" ht="15" customHeight="1" x14ac:dyDescent="0.25">
      <c r="A698" s="41" t="str">
        <f t="shared" ref="A698:B698" si="502">A411</f>
        <v>A9A</v>
      </c>
      <c r="B698" s="4" t="str">
        <f t="shared" si="502"/>
        <v>Salida Nacional / National exit</v>
      </c>
      <c r="C698" s="78">
        <f t="shared" ref="C698:E698" si="503">(C411*C124)/SUMPRODUCT(C$12:C$292,C$299:C$579)</f>
        <v>2.5166962552162239E-4</v>
      </c>
      <c r="D698" s="78">
        <f t="shared" si="503"/>
        <v>2.6422658065588367E-4</v>
      </c>
      <c r="E698" s="79">
        <f t="shared" si="503"/>
        <v>2.7824240491272189E-4</v>
      </c>
    </row>
    <row r="699" spans="1:5" ht="15" customHeight="1" x14ac:dyDescent="0.25">
      <c r="A699" s="41" t="str">
        <f t="shared" ref="A699:B699" si="504">A412</f>
        <v>A9B</v>
      </c>
      <c r="B699" s="4" t="str">
        <f t="shared" si="504"/>
        <v>Salida Nacional / National exit</v>
      </c>
      <c r="C699" s="78">
        <f t="shared" ref="C699:E699" si="505">(C412*C125)/SUMPRODUCT(C$12:C$292,C$299:C$579)</f>
        <v>2.0853409159926384E-4</v>
      </c>
      <c r="D699" s="78">
        <f t="shared" si="505"/>
        <v>2.1773405011336897E-4</v>
      </c>
      <c r="E699" s="79">
        <f t="shared" si="505"/>
        <v>2.2900335618883947E-4</v>
      </c>
    </row>
    <row r="700" spans="1:5" ht="15" customHeight="1" x14ac:dyDescent="0.25">
      <c r="A700" s="41" t="str">
        <f t="shared" ref="A700:B700" si="506">A413</f>
        <v>B02</v>
      </c>
      <c r="B700" s="4" t="str">
        <f t="shared" si="506"/>
        <v>Salida Nacional / National exit</v>
      </c>
      <c r="C700" s="78">
        <f t="shared" ref="C700:E700" si="507">(C413*C126)/SUMPRODUCT(C$12:C$292,C$299:C$579)</f>
        <v>1.1970107836350697E-3</v>
      </c>
      <c r="D700" s="78">
        <f t="shared" si="507"/>
        <v>1.2405665161324424E-3</v>
      </c>
      <c r="E700" s="79">
        <f t="shared" si="507"/>
        <v>1.3026423171522041E-3</v>
      </c>
    </row>
    <row r="701" spans="1:5" ht="15" customHeight="1" x14ac:dyDescent="0.25">
      <c r="A701" s="41" t="str">
        <f t="shared" ref="A701:B701" si="508">A414</f>
        <v>B04</v>
      </c>
      <c r="B701" s="4" t="str">
        <f t="shared" si="508"/>
        <v>Salida Nacional / National exit</v>
      </c>
      <c r="C701" s="78">
        <f t="shared" ref="C701:E701" si="509">(C414*C127)/SUMPRODUCT(C$12:C$292,C$299:C$579)</f>
        <v>5.0157270350979421E-3</v>
      </c>
      <c r="D701" s="78">
        <f t="shared" si="509"/>
        <v>5.214557478558049E-3</v>
      </c>
      <c r="E701" s="79">
        <f t="shared" si="509"/>
        <v>5.4870504659721682E-3</v>
      </c>
    </row>
    <row r="702" spans="1:5" ht="15" customHeight="1" x14ac:dyDescent="0.25">
      <c r="A702" s="41" t="str">
        <f t="shared" ref="A702:B702" si="510">A415</f>
        <v>B05</v>
      </c>
      <c r="B702" s="4" t="str">
        <f t="shared" si="510"/>
        <v>Salida Nacional / National exit</v>
      </c>
      <c r="C702" s="78">
        <f t="shared" ref="C702:E702" si="511">(C415*C128)/SUMPRODUCT(C$12:C$292,C$299:C$579)</f>
        <v>1.5642774258166482E-3</v>
      </c>
      <c r="D702" s="78">
        <f t="shared" si="511"/>
        <v>1.6264277177833004E-3</v>
      </c>
      <c r="E702" s="79">
        <f t="shared" si="511"/>
        <v>1.7113524071743368E-3</v>
      </c>
    </row>
    <row r="703" spans="1:5" ht="15" customHeight="1" x14ac:dyDescent="0.25">
      <c r="A703" s="41" t="str">
        <f t="shared" ref="A703:B703" si="512">A416</f>
        <v>B07</v>
      </c>
      <c r="B703" s="4" t="str">
        <f t="shared" si="512"/>
        <v>Salida Nacional / National exit</v>
      </c>
      <c r="C703" s="78">
        <f t="shared" ref="C703:E703" si="513">(C416*C129)/SUMPRODUCT(C$12:C$292,C$299:C$579)</f>
        <v>2.2878425785769563E-3</v>
      </c>
      <c r="D703" s="78">
        <f t="shared" si="513"/>
        <v>2.3651275795414815E-3</v>
      </c>
      <c r="E703" s="79">
        <f t="shared" si="513"/>
        <v>2.4846047818541535E-3</v>
      </c>
    </row>
    <row r="704" spans="1:5" ht="15" customHeight="1" x14ac:dyDescent="0.25">
      <c r="A704" s="41" t="str">
        <f t="shared" ref="A704:B704" si="514">A417</f>
        <v>B08</v>
      </c>
      <c r="B704" s="4" t="str">
        <f t="shared" si="514"/>
        <v>Salida Nacional / National exit</v>
      </c>
      <c r="C704" s="78">
        <f t="shared" ref="C704:E704" si="515">(C417*C130)/SUMPRODUCT(C$12:C$292,C$299:C$579)</f>
        <v>2.6066470782753402E-4</v>
      </c>
      <c r="D704" s="78">
        <f t="shared" si="515"/>
        <v>2.7333775751665765E-4</v>
      </c>
      <c r="E704" s="79">
        <f t="shared" si="515"/>
        <v>2.881075175567743E-4</v>
      </c>
    </row>
    <row r="705" spans="1:5" ht="15" customHeight="1" x14ac:dyDescent="0.25">
      <c r="A705" s="41" t="str">
        <f t="shared" ref="A705:B705" si="516">A418</f>
        <v>B10</v>
      </c>
      <c r="B705" s="4" t="str">
        <f t="shared" si="516"/>
        <v>Salida Nacional / National exit</v>
      </c>
      <c r="C705" s="78">
        <f t="shared" ref="C705:E705" si="517">(C418*C131)/SUMPRODUCT(C$12:C$292,C$299:C$579)</f>
        <v>5.1437311974412443E-3</v>
      </c>
      <c r="D705" s="78">
        <f t="shared" si="517"/>
        <v>5.3431836841248215E-3</v>
      </c>
      <c r="E705" s="79">
        <f t="shared" si="517"/>
        <v>5.6160198570558246E-3</v>
      </c>
    </row>
    <row r="706" spans="1:5" ht="15" customHeight="1" x14ac:dyDescent="0.25">
      <c r="A706" s="41" t="str">
        <f t="shared" ref="A706:B706" si="518">A419</f>
        <v>B14</v>
      </c>
      <c r="B706" s="4" t="str">
        <f t="shared" si="518"/>
        <v>Salida Nacional / National exit</v>
      </c>
      <c r="C706" s="78">
        <f t="shared" ref="C706:E706" si="519">(C419*C132)/SUMPRODUCT(C$12:C$292,C$299:C$579)</f>
        <v>3.070471729543224E-3</v>
      </c>
      <c r="D706" s="78">
        <f t="shared" si="519"/>
        <v>3.189563027810237E-3</v>
      </c>
      <c r="E706" s="79">
        <f t="shared" si="519"/>
        <v>3.3520182004404915E-3</v>
      </c>
    </row>
    <row r="707" spans="1:5" ht="15" customHeight="1" x14ac:dyDescent="0.25">
      <c r="A707" s="41" t="str">
        <f t="shared" ref="A707:B707" si="520">A420</f>
        <v>B18</v>
      </c>
      <c r="B707" s="4" t="str">
        <f t="shared" si="520"/>
        <v>Salida Nacional / National exit</v>
      </c>
      <c r="C707" s="78">
        <f t="shared" ref="C707:E707" si="521">(C420*C133)/SUMPRODUCT(C$12:C$292,C$299:C$579)</f>
        <v>2.2727719439837195E-2</v>
      </c>
      <c r="D707" s="78">
        <f t="shared" si="521"/>
        <v>2.3472084200669683E-2</v>
      </c>
      <c r="E707" s="79">
        <f t="shared" si="521"/>
        <v>2.46185622922728E-2</v>
      </c>
    </row>
    <row r="708" spans="1:5" ht="15" customHeight="1" x14ac:dyDescent="0.25">
      <c r="A708" s="41" t="str">
        <f t="shared" ref="A708:B708" si="522">A421</f>
        <v>B19</v>
      </c>
      <c r="B708" s="4" t="str">
        <f t="shared" si="522"/>
        <v>Salida Nacional / National exit</v>
      </c>
      <c r="C708" s="78">
        <f t="shared" ref="C708:E708" si="523">(C421*C134)/SUMPRODUCT(C$12:C$292,C$299:C$579)</f>
        <v>8.087175308908191E-3</v>
      </c>
      <c r="D708" s="78">
        <f t="shared" si="523"/>
        <v>8.3558367857250078E-3</v>
      </c>
      <c r="E708" s="79">
        <f t="shared" si="523"/>
        <v>8.7630385347951378E-3</v>
      </c>
    </row>
    <row r="709" spans="1:5" ht="15" customHeight="1" x14ac:dyDescent="0.25">
      <c r="A709" s="41" t="str">
        <f t="shared" ref="A709:B709" si="524">A422</f>
        <v>B20</v>
      </c>
      <c r="B709" s="4" t="str">
        <f t="shared" si="524"/>
        <v>Salida Nacional / National exit</v>
      </c>
      <c r="C709" s="78">
        <f t="shared" ref="C709:E709" si="525">(C422*C135)/SUMPRODUCT(C$12:C$292,C$299:C$579)</f>
        <v>1.2959409505058779E-2</v>
      </c>
      <c r="D709" s="78">
        <f t="shared" si="525"/>
        <v>1.3463274896783178E-2</v>
      </c>
      <c r="E709" s="79">
        <f t="shared" si="525"/>
        <v>1.4135475872818286E-2</v>
      </c>
    </row>
    <row r="710" spans="1:5" ht="15" customHeight="1" x14ac:dyDescent="0.25">
      <c r="A710" s="41" t="str">
        <f t="shared" ref="A710:B710" si="526">A423</f>
        <v>BIO MADRID</v>
      </c>
      <c r="B710" s="4" t="str">
        <f t="shared" si="526"/>
        <v>Salida Nacional / National exit</v>
      </c>
      <c r="C710" s="78">
        <f t="shared" ref="C710:E710" si="527">(C423*C136)/SUMPRODUCT(C$12:C$292,C$299:C$579)</f>
        <v>1.1205545996249864E-5</v>
      </c>
      <c r="D710" s="78">
        <f t="shared" si="527"/>
        <v>1.1766863445323821E-5</v>
      </c>
      <c r="E710" s="79">
        <f t="shared" si="527"/>
        <v>1.2379434382745659E-5</v>
      </c>
    </row>
    <row r="711" spans="1:5" ht="15" customHeight="1" x14ac:dyDescent="0.25">
      <c r="A711" s="41" t="str">
        <f t="shared" ref="A711:B711" si="528">A424</f>
        <v>B22</v>
      </c>
      <c r="B711" s="4" t="str">
        <f t="shared" si="528"/>
        <v>Salida Nacional / National exit</v>
      </c>
      <c r="C711" s="78">
        <f t="shared" ref="C711:E711" si="529">(C424*C137)/SUMPRODUCT(C$12:C$292,C$299:C$579)</f>
        <v>9.4543516902176484E-3</v>
      </c>
      <c r="D711" s="78">
        <f t="shared" si="529"/>
        <v>9.7827349638845498E-3</v>
      </c>
      <c r="E711" s="79">
        <f t="shared" si="529"/>
        <v>1.0258283424002781E-2</v>
      </c>
    </row>
    <row r="712" spans="1:5" ht="15" customHeight="1" x14ac:dyDescent="0.25">
      <c r="A712" s="41" t="str">
        <f t="shared" ref="A712:B712" si="530">A425</f>
        <v>C1.01</v>
      </c>
      <c r="B712" s="4" t="str">
        <f t="shared" si="530"/>
        <v>Salida Nacional / National exit</v>
      </c>
      <c r="C712" s="78">
        <f t="shared" ref="C712:E712" si="531">(C425*C138)/SUMPRODUCT(C$12:C$292,C$299:C$579)</f>
        <v>1.0577284841538986E-3</v>
      </c>
      <c r="D712" s="78">
        <f t="shared" si="531"/>
        <v>1.1025662160128052E-3</v>
      </c>
      <c r="E712" s="79">
        <f t="shared" si="531"/>
        <v>1.1610949320864981E-3</v>
      </c>
    </row>
    <row r="713" spans="1:5" ht="15" customHeight="1" x14ac:dyDescent="0.25">
      <c r="A713" s="41" t="str">
        <f t="shared" ref="A713:B713" si="532">A426</f>
        <v>C2X.01</v>
      </c>
      <c r="B713" s="4" t="str">
        <f t="shared" si="532"/>
        <v>Salida Nacional / National exit</v>
      </c>
      <c r="C713" s="78">
        <f t="shared" ref="C713:E713" si="533">(C426*C139)/SUMPRODUCT(C$12:C$292,C$299:C$579)</f>
        <v>3.1546914731290528E-4</v>
      </c>
      <c r="D713" s="78">
        <f t="shared" si="533"/>
        <v>3.2994447530773592E-4</v>
      </c>
      <c r="E713" s="79">
        <f t="shared" si="533"/>
        <v>3.4773235002620118E-4</v>
      </c>
    </row>
    <row r="714" spans="1:5" ht="15" customHeight="1" x14ac:dyDescent="0.25">
      <c r="A714" s="41" t="str">
        <f t="shared" ref="A714:B714" si="534">A427</f>
        <v>CC.BE</v>
      </c>
      <c r="B714" s="4" t="str">
        <f t="shared" si="534"/>
        <v>Salida Nacional / National exit</v>
      </c>
      <c r="C714" s="78">
        <f t="shared" ref="C714:E714" si="535">(C427*C140)/SUMPRODUCT(C$12:C$292,C$299:C$579)</f>
        <v>1.6372320539998691E-2</v>
      </c>
      <c r="D714" s="78">
        <f t="shared" si="535"/>
        <v>1.5872711327889352E-2</v>
      </c>
      <c r="E714" s="79">
        <f t="shared" si="535"/>
        <v>1.5200091881060463E-2</v>
      </c>
    </row>
    <row r="715" spans="1:5" ht="15" customHeight="1" x14ac:dyDescent="0.25">
      <c r="A715" s="41" t="str">
        <f t="shared" ref="A715:B715" si="536">A428</f>
        <v>CC.CT.E</v>
      </c>
      <c r="B715" s="4" t="str">
        <f t="shared" si="536"/>
        <v>Salida Nacional / National exit</v>
      </c>
      <c r="C715" s="78">
        <f t="shared" ref="C715:E715" si="537">(C428*C141)/SUMPRODUCT(C$12:C$292,C$299:C$579)</f>
        <v>1.0812596286573111E-2</v>
      </c>
      <c r="D715" s="78">
        <f t="shared" si="537"/>
        <v>9.6032203222700674E-3</v>
      </c>
      <c r="E715" s="79">
        <f t="shared" si="537"/>
        <v>8.1779097467789899E-3</v>
      </c>
    </row>
    <row r="716" spans="1:5" ht="15" customHeight="1" x14ac:dyDescent="0.25">
      <c r="A716" s="41" t="str">
        <f t="shared" ref="A716:B716" si="538">A429</f>
        <v>CC.IB.E</v>
      </c>
      <c r="B716" s="4" t="str">
        <f t="shared" si="538"/>
        <v>Salida Nacional / National exit</v>
      </c>
      <c r="C716" s="78">
        <f t="shared" ref="C716:E716" si="539">(C429*C142)/SUMPRODUCT(C$12:C$292,C$299:C$579)</f>
        <v>4.6967852721989415E-3</v>
      </c>
      <c r="D716" s="78">
        <f t="shared" si="539"/>
        <v>4.1759141854111823E-3</v>
      </c>
      <c r="E716" s="79">
        <f t="shared" si="539"/>
        <v>3.5616290486983433E-3</v>
      </c>
    </row>
    <row r="717" spans="1:5" ht="15" customHeight="1" x14ac:dyDescent="0.25">
      <c r="A717" s="41" t="str">
        <f t="shared" ref="A717:B717" si="540">A430</f>
        <v>CC.PV.BBE</v>
      </c>
      <c r="B717" s="4" t="str">
        <f t="shared" si="540"/>
        <v>Salida Nacional / National exit</v>
      </c>
      <c r="C717" s="78">
        <f t="shared" ref="C717:E717" si="541">(C430*C143)/SUMPRODUCT(C$12:C$292,C$299:C$579)</f>
        <v>6.1857491772476783E-3</v>
      </c>
      <c r="D717" s="78">
        <f t="shared" si="541"/>
        <v>5.3766317515479946E-3</v>
      </c>
      <c r="E717" s="79">
        <f t="shared" si="541"/>
        <v>4.5842391406429013E-3</v>
      </c>
    </row>
    <row r="718" spans="1:5" ht="15" customHeight="1" x14ac:dyDescent="0.25">
      <c r="A718" s="41" t="str">
        <f t="shared" ref="A718:B718" si="542">A431</f>
        <v>CC.SG.UF</v>
      </c>
      <c r="B718" s="4" t="str">
        <f t="shared" si="542"/>
        <v>Salida Nacional / National exit</v>
      </c>
      <c r="C718" s="78">
        <f t="shared" ref="C718:E718" si="543">(C431*C144)/SUMPRODUCT(C$12:C$292,C$299:C$579)</f>
        <v>8.7727371520521374E-3</v>
      </c>
      <c r="D718" s="78">
        <f t="shared" si="543"/>
        <v>7.8486500301863278E-3</v>
      </c>
      <c r="E718" s="79">
        <f t="shared" si="543"/>
        <v>6.7170391517887501E-3</v>
      </c>
    </row>
    <row r="719" spans="1:5" ht="15" customHeight="1" x14ac:dyDescent="0.25">
      <c r="A719" s="41" t="str">
        <f t="shared" ref="A719:B719" si="544">A432</f>
        <v>CC.SON.E</v>
      </c>
      <c r="B719" s="4" t="str">
        <f t="shared" si="544"/>
        <v>Salida Nacional / National exit</v>
      </c>
      <c r="C719" s="78">
        <f t="shared" ref="C719:E719" si="545">(C432*C145)/SUMPRODUCT(C$12:C$292,C$299:C$579)</f>
        <v>1.0269165285172263E-2</v>
      </c>
      <c r="D719" s="78">
        <f t="shared" si="545"/>
        <v>9.1187398898005933E-3</v>
      </c>
      <c r="E719" s="79">
        <f t="shared" si="545"/>
        <v>7.7654142546615471E-3</v>
      </c>
    </row>
    <row r="720" spans="1:5" ht="15" customHeight="1" x14ac:dyDescent="0.25">
      <c r="A720" s="41" t="str">
        <f t="shared" ref="A720:B720" si="546">A433</f>
        <v>D01A</v>
      </c>
      <c r="B720" s="4" t="str">
        <f t="shared" si="546"/>
        <v>Salida Nacional / National exit</v>
      </c>
      <c r="C720" s="78">
        <f t="shared" ref="C720:E720" si="547">(C433*C146)/SUMPRODUCT(C$12:C$292,C$299:C$579)</f>
        <v>4.2317706413004638E-5</v>
      </c>
      <c r="D720" s="78">
        <f t="shared" si="547"/>
        <v>4.4514641695887786E-5</v>
      </c>
      <c r="E720" s="79">
        <f t="shared" si="547"/>
        <v>4.6974729661676709E-5</v>
      </c>
    </row>
    <row r="721" spans="1:5" ht="15" customHeight="1" x14ac:dyDescent="0.25">
      <c r="A721" s="41" t="str">
        <f t="shared" ref="A721:B721" si="548">A434</f>
        <v>D03A</v>
      </c>
      <c r="B721" s="4" t="str">
        <f t="shared" si="548"/>
        <v>Salida Nacional / National exit</v>
      </c>
      <c r="C721" s="78">
        <f t="shared" ref="C721:E721" si="549">(C434*C147)/SUMPRODUCT(C$12:C$292,C$299:C$579)</f>
        <v>4.4745292332931024E-4</v>
      </c>
      <c r="D721" s="78">
        <f t="shared" si="549"/>
        <v>4.6804975603293602E-4</v>
      </c>
      <c r="E721" s="79">
        <f t="shared" si="549"/>
        <v>4.9331093189681292E-4</v>
      </c>
    </row>
    <row r="722" spans="1:5" ht="15" customHeight="1" x14ac:dyDescent="0.25">
      <c r="A722" s="41" t="str">
        <f t="shared" ref="A722:B722" si="550">A435</f>
        <v>D04</v>
      </c>
      <c r="B722" s="4" t="str">
        <f t="shared" si="550"/>
        <v>Salida Nacional / National exit</v>
      </c>
      <c r="C722" s="78">
        <f t="shared" ref="C722:E722" si="551">(C435*C148)/SUMPRODUCT(C$12:C$292,C$299:C$579)</f>
        <v>7.5758934293081387E-4</v>
      </c>
      <c r="D722" s="78">
        <f t="shared" si="551"/>
        <v>7.9151865864795069E-4</v>
      </c>
      <c r="E722" s="79">
        <f t="shared" si="551"/>
        <v>8.3402042522327672E-4</v>
      </c>
    </row>
    <row r="723" spans="1:5" ht="15" customHeight="1" x14ac:dyDescent="0.25">
      <c r="A723" s="41" t="str">
        <f t="shared" ref="A723:B723" si="552">A436</f>
        <v>D06</v>
      </c>
      <c r="B723" s="4" t="str">
        <f t="shared" si="552"/>
        <v>Salida Nacional / National exit</v>
      </c>
      <c r="C723" s="78">
        <f t="shared" ref="C723:E723" si="553">(C436*C149)/SUMPRODUCT(C$12:C$292,C$299:C$579)</f>
        <v>2.4918796900498145E-4</v>
      </c>
      <c r="D723" s="78">
        <f t="shared" si="553"/>
        <v>2.6003097701770433E-4</v>
      </c>
      <c r="E723" s="79">
        <f t="shared" si="553"/>
        <v>2.7395832995454647E-4</v>
      </c>
    </row>
    <row r="724" spans="1:5" ht="15" customHeight="1" x14ac:dyDescent="0.25">
      <c r="A724" s="41" t="str">
        <f t="shared" ref="A724:B724" si="554">A437</f>
        <v>D06A</v>
      </c>
      <c r="B724" s="4" t="str">
        <f t="shared" si="554"/>
        <v>Salida Nacional / National exit</v>
      </c>
      <c r="C724" s="78">
        <f t="shared" ref="C724:E724" si="555">(C437*C150)/SUMPRODUCT(C$12:C$292,C$299:C$579)</f>
        <v>6.1367848563592884E-5</v>
      </c>
      <c r="D724" s="78">
        <f t="shared" si="555"/>
        <v>6.4171098449496947E-5</v>
      </c>
      <c r="E724" s="79">
        <f t="shared" si="555"/>
        <v>6.7651038255914665E-5</v>
      </c>
    </row>
    <row r="725" spans="1:5" ht="15" customHeight="1" x14ac:dyDescent="0.25">
      <c r="A725" s="41" t="str">
        <f t="shared" ref="A725:B725" si="556">A438</f>
        <v>D07</v>
      </c>
      <c r="B725" s="4" t="str">
        <f t="shared" si="556"/>
        <v>Salida Nacional / National exit</v>
      </c>
      <c r="C725" s="78">
        <f t="shared" ref="C725:E725" si="557">(C438*C151)/SUMPRODUCT(C$12:C$292,C$299:C$579)</f>
        <v>8.9073138703583202E-3</v>
      </c>
      <c r="D725" s="78">
        <f t="shared" si="557"/>
        <v>9.1826256713532835E-3</v>
      </c>
      <c r="E725" s="79">
        <f t="shared" si="557"/>
        <v>9.6442643840726743E-3</v>
      </c>
    </row>
    <row r="726" spans="1:5" ht="15" customHeight="1" x14ac:dyDescent="0.25">
      <c r="A726" s="41" t="str">
        <f t="shared" ref="A726:B726" si="558">A439</f>
        <v>D07.14</v>
      </c>
      <c r="B726" s="4" t="str">
        <f t="shared" si="558"/>
        <v>Salida Nacional / National exit</v>
      </c>
      <c r="C726" s="78">
        <f t="shared" ref="C726:E726" si="559">(C439*C152)/SUMPRODUCT(C$12:C$292,C$299:C$579)</f>
        <v>6.4423459549599836E-4</v>
      </c>
      <c r="D726" s="78">
        <f t="shared" si="559"/>
        <v>6.6720556296902115E-4</v>
      </c>
      <c r="E726" s="79">
        <f t="shared" si="559"/>
        <v>7.0160679706045509E-4</v>
      </c>
    </row>
    <row r="727" spans="1:5" ht="15" customHeight="1" x14ac:dyDescent="0.25">
      <c r="A727" s="41" t="str">
        <f t="shared" ref="A727:B727" si="560">A440</f>
        <v>D07A</v>
      </c>
      <c r="B727" s="4" t="str">
        <f t="shared" si="560"/>
        <v>Salida Nacional / National exit</v>
      </c>
      <c r="C727" s="78">
        <f t="shared" ref="C727:E727" si="561">(C440*C153)/SUMPRODUCT(C$12:C$292,C$299:C$579)</f>
        <v>3.7315616123151614E-5</v>
      </c>
      <c r="D727" s="78">
        <f t="shared" si="561"/>
        <v>3.8159613128863359E-5</v>
      </c>
      <c r="E727" s="79">
        <f t="shared" si="561"/>
        <v>4.0015793704135675E-5</v>
      </c>
    </row>
    <row r="728" spans="1:5" ht="15" customHeight="1" x14ac:dyDescent="0.25">
      <c r="A728" s="41" t="str">
        <f t="shared" ref="A728:B728" si="562">A441</f>
        <v>D08A</v>
      </c>
      <c r="B728" s="4" t="str">
        <f t="shared" si="562"/>
        <v>Salida Nacional / National exit</v>
      </c>
      <c r="C728" s="78">
        <f t="shared" ref="C728:E728" si="563">(C441*C154)/SUMPRODUCT(C$12:C$292,C$299:C$579)</f>
        <v>2.7303926055842272E-5</v>
      </c>
      <c r="D728" s="78">
        <f t="shared" si="563"/>
        <v>2.7912305969159537E-5</v>
      </c>
      <c r="E728" s="79">
        <f t="shared" si="563"/>
        <v>2.9268344573166246E-5</v>
      </c>
    </row>
    <row r="729" spans="1:5" ht="15" customHeight="1" x14ac:dyDescent="0.25">
      <c r="A729" s="41" t="str">
        <f t="shared" ref="A729:B729" si="564">A442</f>
        <v>D10A</v>
      </c>
      <c r="B729" s="4" t="str">
        <f t="shared" si="564"/>
        <v>Salida Nacional / National exit</v>
      </c>
      <c r="C729" s="78">
        <f t="shared" ref="C729:E729" si="565">(C442*C155)/SUMPRODUCT(C$12:C$292,C$299:C$579)</f>
        <v>6.4116308524950915E-5</v>
      </c>
      <c r="D729" s="78">
        <f t="shared" si="565"/>
        <v>6.5494449244370633E-5</v>
      </c>
      <c r="E729" s="79">
        <f t="shared" si="565"/>
        <v>6.8666804755161242E-5</v>
      </c>
    </row>
    <row r="730" spans="1:5" ht="15" customHeight="1" x14ac:dyDescent="0.25">
      <c r="A730" s="41" t="str">
        <f t="shared" ref="A730:B730" si="566">A443</f>
        <v>D12A</v>
      </c>
      <c r="B730" s="4" t="str">
        <f t="shared" si="566"/>
        <v>Salida Nacional / National exit</v>
      </c>
      <c r="C730" s="78">
        <f t="shared" ref="C730:E730" si="567">(C443*C156)/SUMPRODUCT(C$12:C$292,C$299:C$579)</f>
        <v>7.5385775941482275E-5</v>
      </c>
      <c r="D730" s="78">
        <f t="shared" si="567"/>
        <v>7.7875800929881576E-5</v>
      </c>
      <c r="E730" s="79">
        <f t="shared" si="567"/>
        <v>8.187343646695235E-5</v>
      </c>
    </row>
    <row r="731" spans="1:5" ht="15" customHeight="1" x14ac:dyDescent="0.25">
      <c r="A731" s="41" t="str">
        <f t="shared" ref="A731:B731" si="568">A444</f>
        <v>D13</v>
      </c>
      <c r="B731" s="4" t="str">
        <f t="shared" si="568"/>
        <v>Salida Nacional / National exit</v>
      </c>
      <c r="C731" s="78">
        <f t="shared" ref="C731:E731" si="569">(C444*C157)/SUMPRODUCT(C$12:C$292,C$299:C$579)</f>
        <v>1.154718277411793E-4</v>
      </c>
      <c r="D731" s="78">
        <f t="shared" si="569"/>
        <v>1.178352838145624E-4</v>
      </c>
      <c r="E731" s="79">
        <f t="shared" si="569"/>
        <v>1.2352054284752589E-4</v>
      </c>
    </row>
    <row r="732" spans="1:5" ht="15" customHeight="1" x14ac:dyDescent="0.25">
      <c r="A732" s="41" t="str">
        <f t="shared" ref="A732:B732" si="570">A445</f>
        <v>D13A</v>
      </c>
      <c r="B732" s="4" t="str">
        <f t="shared" si="570"/>
        <v>Salida Nacional / National exit</v>
      </c>
      <c r="C732" s="78">
        <f t="shared" ref="C732:E732" si="571">(C445*C158)/SUMPRODUCT(C$12:C$292,C$299:C$579)</f>
        <v>2.7380510070191991E-4</v>
      </c>
      <c r="D732" s="78">
        <f t="shared" si="571"/>
        <v>2.8630656343570934E-4</v>
      </c>
      <c r="E732" s="79">
        <f t="shared" si="571"/>
        <v>3.0188232804956181E-4</v>
      </c>
    </row>
    <row r="733" spans="1:5" ht="15" customHeight="1" x14ac:dyDescent="0.25">
      <c r="A733" s="41" t="str">
        <f t="shared" ref="A733:B733" si="572">A446</f>
        <v>D14</v>
      </c>
      <c r="B733" s="4" t="str">
        <f t="shared" si="572"/>
        <v>Salida Nacional / National exit</v>
      </c>
      <c r="C733" s="78">
        <f t="shared" ref="C733:E733" si="573">(C446*C159)/SUMPRODUCT(C$12:C$292,C$299:C$579)</f>
        <v>2.5255595330875551E-5</v>
      </c>
      <c r="D733" s="78">
        <f t="shared" si="573"/>
        <v>2.5767320238702803E-5</v>
      </c>
      <c r="E733" s="79">
        <f t="shared" si="573"/>
        <v>2.7009676889168473E-5</v>
      </c>
    </row>
    <row r="734" spans="1:5" ht="15" customHeight="1" x14ac:dyDescent="0.25">
      <c r="A734" s="41" t="str">
        <f t="shared" ref="A734:B734" si="574">A447</f>
        <v>D15</v>
      </c>
      <c r="B734" s="4" t="str">
        <f t="shared" si="574"/>
        <v>Salida Nacional / National exit</v>
      </c>
      <c r="C734" s="78">
        <f t="shared" ref="C734:E734" si="575">(C447*C160)/SUMPRODUCT(C$12:C$292,C$299:C$579)</f>
        <v>7.2254549414579861E-5</v>
      </c>
      <c r="D734" s="78">
        <f t="shared" si="575"/>
        <v>7.371064447739758E-5</v>
      </c>
      <c r="E734" s="79">
        <f t="shared" si="575"/>
        <v>7.726371305540172E-5</v>
      </c>
    </row>
    <row r="735" spans="1:5" ht="15" customHeight="1" x14ac:dyDescent="0.25">
      <c r="A735" s="41" t="str">
        <f t="shared" ref="A735:B735" si="576">A448</f>
        <v>D16</v>
      </c>
      <c r="B735" s="4" t="str">
        <f t="shared" si="576"/>
        <v>Salida Nacional / National exit</v>
      </c>
      <c r="C735" s="78">
        <f t="shared" ref="C735:E735" si="577">(C448*C161)/SUMPRODUCT(C$12:C$292,C$299:C$579)</f>
        <v>2.9891753043284415E-3</v>
      </c>
      <c r="D735" s="78">
        <f t="shared" si="577"/>
        <v>3.0860184938641642E-3</v>
      </c>
      <c r="E735" s="79">
        <f t="shared" si="577"/>
        <v>3.2348177970128282E-3</v>
      </c>
    </row>
    <row r="736" spans="1:5" ht="15" customHeight="1" x14ac:dyDescent="0.25">
      <c r="A736" s="41" t="str">
        <f t="shared" ref="A736:B736" si="578">A449</f>
        <v>D16.01</v>
      </c>
      <c r="B736" s="4" t="str">
        <f t="shared" si="578"/>
        <v>Salida Nacional / National exit</v>
      </c>
      <c r="C736" s="78">
        <f t="shared" ref="C736:E736" si="579">(C449*C162)/SUMPRODUCT(C$12:C$292,C$299:C$579)</f>
        <v>2.7253065508676087E-3</v>
      </c>
      <c r="D736" s="78">
        <f t="shared" si="579"/>
        <v>2.7803212020179684E-3</v>
      </c>
      <c r="E736" s="79">
        <f t="shared" si="579"/>
        <v>2.9144011028995362E-3</v>
      </c>
    </row>
    <row r="737" spans="1:5" ht="15" customHeight="1" x14ac:dyDescent="0.25">
      <c r="A737" s="41" t="str">
        <f t="shared" ref="A737:B737" si="580">A450</f>
        <v>E01</v>
      </c>
      <c r="B737" s="4" t="str">
        <f t="shared" si="580"/>
        <v>Salida Nacional / National exit</v>
      </c>
      <c r="C737" s="78">
        <f t="shared" ref="C737:E737" si="581">(C450*C163)/SUMPRODUCT(C$12:C$292,C$299:C$579)</f>
        <v>4.1024426232964009E-4</v>
      </c>
      <c r="D737" s="78">
        <f t="shared" si="581"/>
        <v>4.2690735238656705E-4</v>
      </c>
      <c r="E737" s="79">
        <f t="shared" si="581"/>
        <v>4.4912245742668891E-4</v>
      </c>
    </row>
    <row r="738" spans="1:5" ht="15" customHeight="1" x14ac:dyDescent="0.25">
      <c r="A738" s="41" t="str">
        <f t="shared" ref="A738:B738" si="582">A451</f>
        <v>E02</v>
      </c>
      <c r="B738" s="4" t="str">
        <f t="shared" si="582"/>
        <v>Salida Nacional / National exit</v>
      </c>
      <c r="C738" s="78">
        <f t="shared" ref="C738:E738" si="583">(C451*C164)/SUMPRODUCT(C$12:C$292,C$299:C$579)</f>
        <v>1.8852171827654406E-3</v>
      </c>
      <c r="D738" s="78">
        <f t="shared" si="583"/>
        <v>1.9731783315027162E-3</v>
      </c>
      <c r="E738" s="79">
        <f t="shared" si="583"/>
        <v>2.0786298187586805E-3</v>
      </c>
    </row>
    <row r="739" spans="1:5" ht="15" customHeight="1" x14ac:dyDescent="0.25">
      <c r="A739" s="41" t="str">
        <f t="shared" ref="A739:B739" si="584">A452</f>
        <v>E15</v>
      </c>
      <c r="B739" s="4" t="str">
        <f t="shared" si="584"/>
        <v>Salida Nacional / National exit</v>
      </c>
      <c r="C739" s="78">
        <f t="shared" ref="C739:E739" si="585">(C452*C165)/SUMPRODUCT(C$12:C$292,C$299:C$579)</f>
        <v>2.0592017296776136E-3</v>
      </c>
      <c r="D739" s="78">
        <f t="shared" si="585"/>
        <v>2.1745448580334716E-3</v>
      </c>
      <c r="E739" s="79">
        <f t="shared" si="585"/>
        <v>2.2945496241102994E-3</v>
      </c>
    </row>
    <row r="740" spans="1:5" ht="15" customHeight="1" x14ac:dyDescent="0.25">
      <c r="A740" s="41" t="str">
        <f t="shared" ref="A740:B740" si="586">A453</f>
        <v>EG01</v>
      </c>
      <c r="B740" s="4" t="str">
        <f t="shared" si="586"/>
        <v>Salida Nacional / National exit</v>
      </c>
      <c r="C740" s="78">
        <f t="shared" ref="C740:E740" si="587">(C453*C166)/SUMPRODUCT(C$12:C$292,C$299:C$579)</f>
        <v>4.6125367511140238E-3</v>
      </c>
      <c r="D740" s="78">
        <f t="shared" si="587"/>
        <v>4.7914008194573886E-3</v>
      </c>
      <c r="E740" s="79">
        <f t="shared" si="587"/>
        <v>5.0374335594896248E-3</v>
      </c>
    </row>
    <row r="741" spans="1:5" ht="15" customHeight="1" x14ac:dyDescent="0.25">
      <c r="A741" s="41" t="str">
        <f t="shared" ref="A741:B741" si="588">A454</f>
        <v>F00</v>
      </c>
      <c r="B741" s="4" t="str">
        <f t="shared" si="588"/>
        <v>Salida Nacional / National exit</v>
      </c>
      <c r="C741" s="78">
        <f t="shared" ref="C741:E741" si="589">(C454*C167)/SUMPRODUCT(C$12:C$292,C$299:C$579)</f>
        <v>1.8483732269372652E-2</v>
      </c>
      <c r="D741" s="78">
        <f t="shared" si="589"/>
        <v>1.6447305009060928E-2</v>
      </c>
      <c r="E741" s="79">
        <f t="shared" si="589"/>
        <v>1.4099615093785739E-2</v>
      </c>
    </row>
    <row r="742" spans="1:5" ht="15" customHeight="1" x14ac:dyDescent="0.25">
      <c r="A742" s="41" t="str">
        <f t="shared" ref="A742:B742" si="590">A455</f>
        <v>F02</v>
      </c>
      <c r="B742" s="4" t="str">
        <f t="shared" si="590"/>
        <v>Salida Nacional / National exit</v>
      </c>
      <c r="C742" s="78">
        <f t="shared" ref="C742:E742" si="591">(C455*C168)/SUMPRODUCT(C$12:C$292,C$299:C$579)</f>
        <v>2.0721583632351836E-2</v>
      </c>
      <c r="D742" s="78">
        <f t="shared" si="591"/>
        <v>2.1773516403736693E-2</v>
      </c>
      <c r="E742" s="79">
        <f t="shared" si="591"/>
        <v>2.2835902383668887E-2</v>
      </c>
    </row>
    <row r="743" spans="1:5" ht="15" customHeight="1" x14ac:dyDescent="0.25">
      <c r="A743" s="41" t="str">
        <f t="shared" ref="A743:B743" si="592">A456</f>
        <v>F06.2</v>
      </c>
      <c r="B743" s="4" t="str">
        <f t="shared" si="592"/>
        <v>Salida Nacional / National exit</v>
      </c>
      <c r="C743" s="78">
        <f t="shared" ref="C743:E743" si="593">(C456*C169)/SUMPRODUCT(C$12:C$292,C$299:C$579)</f>
        <v>2.5197430630020663E-4</v>
      </c>
      <c r="D743" s="78">
        <f t="shared" si="593"/>
        <v>2.6757613056600668E-4</v>
      </c>
      <c r="E743" s="79">
        <f t="shared" si="593"/>
        <v>2.8162488255000656E-4</v>
      </c>
    </row>
    <row r="744" spans="1:5" ht="15" customHeight="1" x14ac:dyDescent="0.25">
      <c r="A744" s="41" t="str">
        <f t="shared" ref="A744:B744" si="594">A457</f>
        <v>F07</v>
      </c>
      <c r="B744" s="4" t="str">
        <f t="shared" si="594"/>
        <v>Salida Nacional / National exit</v>
      </c>
      <c r="C744" s="78">
        <f t="shared" ref="C744:E744" si="595">(C457*C170)/SUMPRODUCT(C$12:C$292,C$299:C$579)</f>
        <v>5.7731139645952646E-3</v>
      </c>
      <c r="D744" s="78">
        <f t="shared" si="595"/>
        <v>6.1299932597790024E-3</v>
      </c>
      <c r="E744" s="79">
        <f t="shared" si="595"/>
        <v>6.4517721097623231E-3</v>
      </c>
    </row>
    <row r="745" spans="1:5" ht="15" customHeight="1" x14ac:dyDescent="0.25">
      <c r="A745" s="41" t="str">
        <f t="shared" ref="A745:B745" si="596">A458</f>
        <v>F07.01</v>
      </c>
      <c r="B745" s="4" t="str">
        <f t="shared" si="596"/>
        <v>Salida Nacional / National exit</v>
      </c>
      <c r="C745" s="78">
        <f t="shared" ref="C745:E745" si="597">(C458*C171)/SUMPRODUCT(C$12:C$292,C$299:C$579)</f>
        <v>4.103622113853054E-5</v>
      </c>
      <c r="D745" s="78">
        <f t="shared" si="597"/>
        <v>4.3655182917058136E-5</v>
      </c>
      <c r="E745" s="79">
        <f t="shared" si="597"/>
        <v>4.5968414740957239E-5</v>
      </c>
    </row>
    <row r="746" spans="1:5" ht="15" customHeight="1" x14ac:dyDescent="0.25">
      <c r="A746" s="41" t="str">
        <f t="shared" ref="A746:B746" si="598">A459</f>
        <v>F07.04</v>
      </c>
      <c r="B746" s="4" t="str">
        <f t="shared" si="598"/>
        <v>Salida Nacional / National exit</v>
      </c>
      <c r="C746" s="78">
        <f t="shared" ref="C746:E746" si="599">(C459*C172)/SUMPRODUCT(C$12:C$292,C$299:C$579)</f>
        <v>1.0327373702548769E-5</v>
      </c>
      <c r="D746" s="78">
        <f t="shared" si="599"/>
        <v>1.079676046248164E-5</v>
      </c>
      <c r="E746" s="79">
        <f t="shared" si="599"/>
        <v>1.1322754272592687E-5</v>
      </c>
    </row>
    <row r="747" spans="1:5" ht="15" customHeight="1" x14ac:dyDescent="0.25">
      <c r="A747" s="41" t="str">
        <f t="shared" ref="A747:B747" si="600">A460</f>
        <v>F09</v>
      </c>
      <c r="B747" s="4" t="str">
        <f t="shared" si="600"/>
        <v>Salida Nacional / National exit</v>
      </c>
      <c r="C747" s="78">
        <f t="shared" ref="C747:E747" si="601">(C460*C173)/SUMPRODUCT(C$12:C$292,C$299:C$579)</f>
        <v>6.4912306436860256E-6</v>
      </c>
      <c r="D747" s="78">
        <f t="shared" si="601"/>
        <v>6.7912246410557587E-6</v>
      </c>
      <c r="E747" s="79">
        <f t="shared" si="601"/>
        <v>7.1226717338247596E-6</v>
      </c>
    </row>
    <row r="748" spans="1:5" ht="15" customHeight="1" x14ac:dyDescent="0.25">
      <c r="A748" s="41" t="str">
        <f t="shared" ref="A748:B748" si="602">A461</f>
        <v>F11</v>
      </c>
      <c r="B748" s="4" t="str">
        <f t="shared" si="602"/>
        <v>Salida Nacional / National exit</v>
      </c>
      <c r="C748" s="78">
        <f t="shared" ref="C748:E748" si="603">(C461*C174)/SUMPRODUCT(C$12:C$292,C$299:C$579)</f>
        <v>9.1860426272476171E-5</v>
      </c>
      <c r="D748" s="78">
        <f t="shared" si="603"/>
        <v>9.8320299732546746E-5</v>
      </c>
      <c r="E748" s="79">
        <f t="shared" si="603"/>
        <v>1.0343344776690023E-4</v>
      </c>
    </row>
    <row r="749" spans="1:5" ht="15" customHeight="1" x14ac:dyDescent="0.25">
      <c r="A749" s="41" t="str">
        <f t="shared" ref="A749:B749" si="604">A462</f>
        <v>F13</v>
      </c>
      <c r="B749" s="4" t="str">
        <f t="shared" si="604"/>
        <v>Salida Nacional / National exit</v>
      </c>
      <c r="C749" s="78">
        <f t="shared" ref="C749:E749" si="605">(C462*C175)/SUMPRODUCT(C$12:C$292,C$299:C$579)</f>
        <v>8.4913815242072994E-4</v>
      </c>
      <c r="D749" s="78">
        <f t="shared" si="605"/>
        <v>8.9659773889449687E-4</v>
      </c>
      <c r="E749" s="79">
        <f t="shared" si="605"/>
        <v>9.4261648983401825E-4</v>
      </c>
    </row>
    <row r="750" spans="1:5" ht="15" customHeight="1" x14ac:dyDescent="0.25">
      <c r="A750" s="41" t="str">
        <f t="shared" ref="A750:B750" si="606">A463</f>
        <v>F14</v>
      </c>
      <c r="B750" s="4" t="str">
        <f t="shared" si="606"/>
        <v>Salida Nacional / National exit</v>
      </c>
      <c r="C750" s="78">
        <f t="shared" ref="C750:E750" si="607">(C463*C176)/SUMPRODUCT(C$12:C$292,C$299:C$579)</f>
        <v>3.1811740503800393E-4</v>
      </c>
      <c r="D750" s="78">
        <f t="shared" si="607"/>
        <v>3.3575715687976683E-4</v>
      </c>
      <c r="E750" s="79">
        <f t="shared" si="607"/>
        <v>3.5297361688096663E-4</v>
      </c>
    </row>
    <row r="751" spans="1:5" ht="15" customHeight="1" x14ac:dyDescent="0.25">
      <c r="A751" s="41" t="str">
        <f t="shared" ref="A751:B751" si="608">A464</f>
        <v>F19</v>
      </c>
      <c r="B751" s="4" t="str">
        <f t="shared" si="608"/>
        <v>Salida Nacional / National exit</v>
      </c>
      <c r="C751" s="78">
        <f t="shared" ref="C751:E751" si="609">(C464*C177)/SUMPRODUCT(C$12:C$292,C$299:C$579)</f>
        <v>9.1989012584059535E-3</v>
      </c>
      <c r="D751" s="78">
        <f t="shared" si="609"/>
        <v>9.576461667527715E-3</v>
      </c>
      <c r="E751" s="79">
        <f t="shared" si="609"/>
        <v>1.0040235685501192E-2</v>
      </c>
    </row>
    <row r="752" spans="1:5" ht="15" customHeight="1" x14ac:dyDescent="0.25">
      <c r="A752" s="41" t="str">
        <f t="shared" ref="A752:B752" si="610">A465</f>
        <v>F21</v>
      </c>
      <c r="B752" s="4" t="str">
        <f t="shared" si="610"/>
        <v>Salida Nacional / National exit</v>
      </c>
      <c r="C752" s="78">
        <f t="shared" ref="C752:E752" si="611">(C465*C178)/SUMPRODUCT(C$12:C$292,C$299:C$579)</f>
        <v>1.5434990550673164E-3</v>
      </c>
      <c r="D752" s="78">
        <f t="shared" si="611"/>
        <v>1.6122163593173921E-3</v>
      </c>
      <c r="E752" s="79">
        <f t="shared" si="611"/>
        <v>1.6933301020580242E-3</v>
      </c>
    </row>
    <row r="753" spans="1:5" ht="15" customHeight="1" x14ac:dyDescent="0.25">
      <c r="A753" s="41" t="str">
        <f t="shared" ref="A753:B753" si="612">A466</f>
        <v>F23</v>
      </c>
      <c r="B753" s="4" t="str">
        <f t="shared" si="612"/>
        <v>Salida Nacional / National exit</v>
      </c>
      <c r="C753" s="78">
        <f t="shared" ref="C753:E753" si="613">(C466*C179)/SUMPRODUCT(C$12:C$292,C$299:C$579)</f>
        <v>1.5399313489662854E-4</v>
      </c>
      <c r="D753" s="78">
        <f t="shared" si="613"/>
        <v>1.6354375857726694E-4</v>
      </c>
      <c r="E753" s="79">
        <f t="shared" si="613"/>
        <v>1.7246553938892877E-4</v>
      </c>
    </row>
    <row r="754" spans="1:5" ht="15" customHeight="1" x14ac:dyDescent="0.25">
      <c r="A754" s="41" t="str">
        <f t="shared" ref="A754:B754" si="614">A467</f>
        <v>F25</v>
      </c>
      <c r="B754" s="4" t="str">
        <f t="shared" si="614"/>
        <v>Salida Nacional / National exit</v>
      </c>
      <c r="C754" s="78">
        <f t="shared" ref="C754:E754" si="615">(C467*C180)/SUMPRODUCT(C$12:C$292,C$299:C$579)</f>
        <v>1.1420226218123129E-3</v>
      </c>
      <c r="D754" s="78">
        <f t="shared" si="615"/>
        <v>1.2100831911357698E-3</v>
      </c>
      <c r="E754" s="79">
        <f t="shared" si="615"/>
        <v>1.2757705648871779E-3</v>
      </c>
    </row>
    <row r="755" spans="1:5" ht="15" customHeight="1" x14ac:dyDescent="0.25">
      <c r="A755" s="41" t="str">
        <f t="shared" ref="A755:B755" si="616">A468</f>
        <v>F26</v>
      </c>
      <c r="B755" s="4" t="str">
        <f t="shared" si="616"/>
        <v>Salida Nacional / National exit</v>
      </c>
      <c r="C755" s="78">
        <f t="shared" ref="C755:E755" si="617">(C468*C181)/SUMPRODUCT(C$12:C$292,C$299:C$579)</f>
        <v>9.6232631457886849E-3</v>
      </c>
      <c r="D755" s="78">
        <f t="shared" si="617"/>
        <v>9.0103976076461E-3</v>
      </c>
      <c r="E755" s="79">
        <f t="shared" si="617"/>
        <v>8.4133233070201752E-3</v>
      </c>
    </row>
    <row r="756" spans="1:5" ht="15" customHeight="1" x14ac:dyDescent="0.25">
      <c r="A756" s="41" t="str">
        <f t="shared" ref="A756:B756" si="618">A469</f>
        <v>F26.02</v>
      </c>
      <c r="B756" s="4" t="str">
        <f t="shared" si="618"/>
        <v>Salida Nacional / National exit</v>
      </c>
      <c r="C756" s="78">
        <f t="shared" ref="C756:E756" si="619">(C469*C182)/SUMPRODUCT(C$12:C$292,C$299:C$579)</f>
        <v>4.2054400957760489E-4</v>
      </c>
      <c r="D756" s="78">
        <f t="shared" si="619"/>
        <v>4.3791168918615089E-4</v>
      </c>
      <c r="E756" s="79">
        <f t="shared" si="619"/>
        <v>4.5982322925712836E-4</v>
      </c>
    </row>
    <row r="757" spans="1:5" ht="15" customHeight="1" x14ac:dyDescent="0.25">
      <c r="A757" s="41" t="str">
        <f t="shared" ref="A757:B757" si="620">A470</f>
        <v>F26A</v>
      </c>
      <c r="B757" s="4" t="str">
        <f t="shared" si="620"/>
        <v>Salida Nacional / National exit</v>
      </c>
      <c r="C757" s="78">
        <f t="shared" ref="C757:E757" si="621">(C470*C183)/SUMPRODUCT(C$12:C$292,C$299:C$579)</f>
        <v>1.4895557454019024E-3</v>
      </c>
      <c r="D757" s="78">
        <f t="shared" si="621"/>
        <v>1.570679712765325E-3</v>
      </c>
      <c r="E757" s="79">
        <f t="shared" si="621"/>
        <v>1.6542991068285724E-3</v>
      </c>
    </row>
    <row r="758" spans="1:5" ht="15" customHeight="1" x14ac:dyDescent="0.25">
      <c r="A758" s="41" t="str">
        <f t="shared" ref="A758:B758" si="622">A471</f>
        <v>F27</v>
      </c>
      <c r="B758" s="4" t="str">
        <f t="shared" si="622"/>
        <v>Salida Nacional / National exit</v>
      </c>
      <c r="C758" s="78">
        <f t="shared" ref="C758:E758" si="623">(C471*C184)/SUMPRODUCT(C$12:C$292,C$299:C$579)</f>
        <v>1.3101585944219569E-4</v>
      </c>
      <c r="D758" s="78">
        <f t="shared" si="623"/>
        <v>1.3809509104184374E-4</v>
      </c>
      <c r="E758" s="79">
        <f t="shared" si="623"/>
        <v>1.4544201667863189E-4</v>
      </c>
    </row>
    <row r="759" spans="1:5" ht="15" customHeight="1" x14ac:dyDescent="0.25">
      <c r="A759" s="41" t="str">
        <f t="shared" ref="A759:B759" si="624">A472</f>
        <v>F28</v>
      </c>
      <c r="B759" s="4" t="str">
        <f t="shared" si="624"/>
        <v>Salida Nacional / National exit</v>
      </c>
      <c r="C759" s="78">
        <f t="shared" ref="C759:E759" si="625">(C472*C185)/SUMPRODUCT(C$12:C$292,C$299:C$579)</f>
        <v>5.0534143317049534E-3</v>
      </c>
      <c r="D759" s="78">
        <f t="shared" si="625"/>
        <v>5.2311938369612029E-3</v>
      </c>
      <c r="E759" s="79">
        <f t="shared" si="625"/>
        <v>5.4850301373041291E-3</v>
      </c>
    </row>
    <row r="760" spans="1:5" ht="15" customHeight="1" x14ac:dyDescent="0.25">
      <c r="A760" s="41" t="str">
        <f t="shared" ref="A760:B760" si="626">A473</f>
        <v>G03</v>
      </c>
      <c r="B760" s="4" t="str">
        <f t="shared" si="626"/>
        <v>Salida Nacional / National exit</v>
      </c>
      <c r="C760" s="78">
        <f t="shared" ref="C760:E760" si="627">(C473*C186)/SUMPRODUCT(C$12:C$292,C$299:C$579)</f>
        <v>2.9631646851457859E-3</v>
      </c>
      <c r="D760" s="78">
        <f t="shared" si="627"/>
        <v>3.0796488357926451E-3</v>
      </c>
      <c r="E760" s="79">
        <f t="shared" si="627"/>
        <v>3.2367854684890226E-3</v>
      </c>
    </row>
    <row r="761" spans="1:5" ht="15" customHeight="1" x14ac:dyDescent="0.25">
      <c r="A761" s="41" t="str">
        <f t="shared" ref="A761:B761" si="628">A474</f>
        <v>G04E.C.</v>
      </c>
      <c r="B761" s="4" t="str">
        <f t="shared" si="628"/>
        <v>Salida Nacional / National exit</v>
      </c>
      <c r="C761" s="78">
        <f t="shared" ref="C761:E761" si="629">(C474*C187)/SUMPRODUCT(C$12:C$292,C$299:C$579)</f>
        <v>8.0478501360745488E-8</v>
      </c>
      <c r="D761" s="78">
        <f t="shared" si="629"/>
        <v>8.4987964896282296E-8</v>
      </c>
      <c r="E761" s="79">
        <f t="shared" si="629"/>
        <v>8.9672168820319061E-8</v>
      </c>
    </row>
    <row r="762" spans="1:5" ht="15" customHeight="1" x14ac:dyDescent="0.25">
      <c r="A762" s="41" t="str">
        <f t="shared" ref="A762:B762" si="630">A475</f>
        <v>G07</v>
      </c>
      <c r="B762" s="4" t="str">
        <f t="shared" si="630"/>
        <v>Salida Nacional / National exit</v>
      </c>
      <c r="C762" s="78">
        <f t="shared" ref="C762:E762" si="631">(C475*C188)/SUMPRODUCT(C$12:C$292,C$299:C$579)</f>
        <v>2.0648553293046985E-3</v>
      </c>
      <c r="D762" s="78">
        <f t="shared" si="631"/>
        <v>2.1442998307981674E-3</v>
      </c>
      <c r="E762" s="79">
        <f t="shared" si="631"/>
        <v>2.2545177048582678E-3</v>
      </c>
    </row>
    <row r="763" spans="1:5" ht="15" customHeight="1" x14ac:dyDescent="0.25">
      <c r="A763" s="41" t="str">
        <f t="shared" ref="A763:B763" si="632">A476</f>
        <v>H1</v>
      </c>
      <c r="B763" s="4" t="str">
        <f t="shared" si="632"/>
        <v>Salida Nacional / National exit</v>
      </c>
      <c r="C763" s="78">
        <f t="shared" ref="C763:E763" si="633">(C476*C189)/SUMPRODUCT(C$12:C$292,C$299:C$579)</f>
        <v>2.9767158782362349E-4</v>
      </c>
      <c r="D763" s="78">
        <f t="shared" si="633"/>
        <v>3.210231264955813E-4</v>
      </c>
      <c r="E763" s="79">
        <f t="shared" si="633"/>
        <v>3.3793214747399026E-4</v>
      </c>
    </row>
    <row r="764" spans="1:5" ht="15" customHeight="1" x14ac:dyDescent="0.25">
      <c r="A764" s="41" t="str">
        <f t="shared" ref="A764:B764" si="634">A477</f>
        <v>H72.1</v>
      </c>
      <c r="B764" s="4" t="str">
        <f t="shared" si="634"/>
        <v>Salida Nacional / National exit</v>
      </c>
      <c r="C764" s="78">
        <f t="shared" ref="C764:E764" si="635">(C477*C190)/SUMPRODUCT(C$12:C$292,C$299:C$579)</f>
        <v>1.3530660498969227E-3</v>
      </c>
      <c r="D764" s="78">
        <f t="shared" si="635"/>
        <v>1.4442902337036096E-3</v>
      </c>
      <c r="E764" s="79">
        <f t="shared" si="635"/>
        <v>1.5218317856552754E-3</v>
      </c>
    </row>
    <row r="765" spans="1:5" ht="15" customHeight="1" x14ac:dyDescent="0.25">
      <c r="A765" s="41" t="str">
        <f t="shared" ref="A765:B765" si="636">A478</f>
        <v>I001</v>
      </c>
      <c r="B765" s="4" t="str">
        <f t="shared" si="636"/>
        <v>Salida Nacional / National exit</v>
      </c>
      <c r="C765" s="78">
        <f t="shared" ref="C765:E765" si="637">(C478*C191)/SUMPRODUCT(C$12:C$292,C$299:C$579)</f>
        <v>1.6099932972709879E-3</v>
      </c>
      <c r="D765" s="78">
        <f t="shared" si="637"/>
        <v>1.6626756021483628E-3</v>
      </c>
      <c r="E765" s="79">
        <f t="shared" si="637"/>
        <v>1.7428475114666634E-3</v>
      </c>
    </row>
    <row r="766" spans="1:5" ht="15" customHeight="1" x14ac:dyDescent="0.25">
      <c r="A766" s="41" t="str">
        <f t="shared" ref="A766:B766" si="638">A479</f>
        <v>I003</v>
      </c>
      <c r="B766" s="4" t="str">
        <f t="shared" si="638"/>
        <v>Salida Nacional / National exit</v>
      </c>
      <c r="C766" s="78">
        <f t="shared" ref="C766:E766" si="639">(C479*C192)/SUMPRODUCT(C$12:C$292,C$299:C$579)</f>
        <v>3.64680562128732E-5</v>
      </c>
      <c r="D766" s="78">
        <f t="shared" si="639"/>
        <v>3.7681531769876729E-5</v>
      </c>
      <c r="E766" s="79">
        <f t="shared" si="639"/>
        <v>3.9609002662940275E-5</v>
      </c>
    </row>
    <row r="767" spans="1:5" ht="15" customHeight="1" x14ac:dyDescent="0.25">
      <c r="A767" s="41" t="str">
        <f t="shared" ref="A767:B767" si="640">A480</f>
        <v>I005</v>
      </c>
      <c r="B767" s="4" t="str">
        <f t="shared" si="640"/>
        <v>Salida Nacional / National exit</v>
      </c>
      <c r="C767" s="78">
        <f t="shared" ref="C767:E767" si="641">(C480*C193)/SUMPRODUCT(C$12:C$292,C$299:C$579)</f>
        <v>3.9682581608478172E-5</v>
      </c>
      <c r="D767" s="78">
        <f t="shared" si="641"/>
        <v>4.0554958798250584E-5</v>
      </c>
      <c r="E767" s="79">
        <f t="shared" si="641"/>
        <v>4.2509774170920867E-5</v>
      </c>
    </row>
    <row r="768" spans="1:5" ht="15" customHeight="1" x14ac:dyDescent="0.25">
      <c r="A768" s="41" t="str">
        <f t="shared" ref="A768:B768" si="642">A481</f>
        <v>I006</v>
      </c>
      <c r="B768" s="4" t="str">
        <f t="shared" si="642"/>
        <v>Salida Nacional / National exit</v>
      </c>
      <c r="C768" s="78">
        <f t="shared" ref="C768:E768" si="643">(C481*C194)/SUMPRODUCT(C$12:C$292,C$299:C$579)</f>
        <v>3.1996248140068263E-4</v>
      </c>
      <c r="D768" s="78">
        <f t="shared" si="643"/>
        <v>3.3476585457713009E-4</v>
      </c>
      <c r="E768" s="79">
        <f t="shared" si="643"/>
        <v>3.5284609066504977E-4</v>
      </c>
    </row>
    <row r="769" spans="1:5" ht="15" customHeight="1" x14ac:dyDescent="0.25">
      <c r="A769" s="41" t="str">
        <f t="shared" ref="A769:B769" si="644">A482</f>
        <v>I007</v>
      </c>
      <c r="B769" s="4" t="str">
        <f t="shared" si="644"/>
        <v>Salida Nacional / National exit</v>
      </c>
      <c r="C769" s="78">
        <f t="shared" ref="C769:E769" si="645">(C482*C195)/SUMPRODUCT(C$12:C$292,C$299:C$579)</f>
        <v>1.4559376788127597E-5</v>
      </c>
      <c r="D769" s="78">
        <f t="shared" si="645"/>
        <v>1.4892927181673283E-5</v>
      </c>
      <c r="E769" s="79">
        <f t="shared" si="645"/>
        <v>1.5610849344656812E-5</v>
      </c>
    </row>
    <row r="770" spans="1:5" ht="15" customHeight="1" x14ac:dyDescent="0.25">
      <c r="A770" s="41" t="str">
        <f t="shared" ref="A770:B770" si="646">A483</f>
        <v>I008X</v>
      </c>
      <c r="B770" s="4" t="str">
        <f t="shared" si="646"/>
        <v>Salida Nacional / National exit</v>
      </c>
      <c r="C770" s="78">
        <f t="shared" ref="C770:E770" si="647">(C483*C196)/SUMPRODUCT(C$12:C$292,C$299:C$579)</f>
        <v>8.1361821834369779E-3</v>
      </c>
      <c r="D770" s="78">
        <f t="shared" si="647"/>
        <v>8.3597428522513735E-3</v>
      </c>
      <c r="E770" s="79">
        <f t="shared" si="647"/>
        <v>8.7615065159650247E-3</v>
      </c>
    </row>
    <row r="771" spans="1:5" ht="15" customHeight="1" x14ac:dyDescent="0.25">
      <c r="A771" s="41" t="str">
        <f t="shared" ref="A771:B771" si="648">A484</f>
        <v>I012</v>
      </c>
      <c r="B771" s="4" t="str">
        <f t="shared" si="648"/>
        <v>Salida Nacional / National exit</v>
      </c>
      <c r="C771" s="78">
        <f t="shared" ref="C771:E771" si="649">(C484*C197)/SUMPRODUCT(C$12:C$292,C$299:C$579)</f>
        <v>2.8608572146661434E-3</v>
      </c>
      <c r="D771" s="78">
        <f t="shared" si="649"/>
        <v>2.9740823581929608E-3</v>
      </c>
      <c r="E771" s="79">
        <f t="shared" si="649"/>
        <v>3.1276605948364067E-3</v>
      </c>
    </row>
    <row r="772" spans="1:5" ht="15" customHeight="1" x14ac:dyDescent="0.25">
      <c r="A772" s="41" t="str">
        <f t="shared" ref="A772:B772" si="650">A485</f>
        <v>I014</v>
      </c>
      <c r="B772" s="4" t="str">
        <f t="shared" si="650"/>
        <v>Salida Nacional / National exit</v>
      </c>
      <c r="C772" s="78">
        <f t="shared" ref="C772:E772" si="651">(C485*C198)/SUMPRODUCT(C$12:C$292,C$299:C$579)</f>
        <v>1.4303862437689532E-3</v>
      </c>
      <c r="D772" s="78">
        <f t="shared" si="651"/>
        <v>1.487441952815288E-3</v>
      </c>
      <c r="E772" s="79">
        <f t="shared" si="651"/>
        <v>1.5641722464440049E-3</v>
      </c>
    </row>
    <row r="773" spans="1:5" ht="15" customHeight="1" x14ac:dyDescent="0.25">
      <c r="A773" s="41" t="str">
        <f t="shared" ref="A773:B773" si="652">A486</f>
        <v>I015ERM</v>
      </c>
      <c r="B773" s="4" t="str">
        <f t="shared" si="652"/>
        <v>Salida Nacional / National exit</v>
      </c>
      <c r="C773" s="78">
        <f t="shared" ref="C773:E773" si="653">(C486*C199)/SUMPRODUCT(C$12:C$292,C$299:C$579)</f>
        <v>9.6448316952818817E-5</v>
      </c>
      <c r="D773" s="78">
        <f t="shared" si="653"/>
        <v>9.9441090786814656E-5</v>
      </c>
      <c r="E773" s="79">
        <f t="shared" si="653"/>
        <v>1.0434940865994214E-4</v>
      </c>
    </row>
    <row r="774" spans="1:5" ht="15" customHeight="1" x14ac:dyDescent="0.25">
      <c r="A774" s="41" t="str">
        <f t="shared" ref="A774:B774" si="654">A487</f>
        <v>I016</v>
      </c>
      <c r="B774" s="4" t="str">
        <f t="shared" si="654"/>
        <v>Salida Nacional / National exit</v>
      </c>
      <c r="C774" s="78">
        <f t="shared" ref="C774:E774" si="655">(C487*C200)/SUMPRODUCT(C$12:C$292,C$299:C$579)</f>
        <v>4.9472968457123165E-3</v>
      </c>
      <c r="D774" s="78">
        <f t="shared" si="655"/>
        <v>5.2225586728821887E-3</v>
      </c>
      <c r="E774" s="79">
        <f t="shared" si="655"/>
        <v>5.4996644411489581E-3</v>
      </c>
    </row>
    <row r="775" spans="1:5" ht="15" customHeight="1" x14ac:dyDescent="0.25">
      <c r="A775" s="41" t="str">
        <f t="shared" ref="A775:B775" si="656">A488</f>
        <v>I018</v>
      </c>
      <c r="B775" s="4" t="str">
        <f t="shared" si="656"/>
        <v>Salida Nacional / National exit</v>
      </c>
      <c r="C775" s="78">
        <f t="shared" ref="C775:E775" si="657">(C488*C201)/SUMPRODUCT(C$12:C$292,C$299:C$579)</f>
        <v>1.7627595166900484E-3</v>
      </c>
      <c r="D775" s="78">
        <f t="shared" si="657"/>
        <v>1.8320128005411805E-3</v>
      </c>
      <c r="E775" s="79">
        <f t="shared" si="657"/>
        <v>1.9258288385392743E-3</v>
      </c>
    </row>
    <row r="776" spans="1:5" ht="15" customHeight="1" x14ac:dyDescent="0.25">
      <c r="A776" s="41" t="str">
        <f t="shared" ref="A776:B776" si="658">A489</f>
        <v>I019</v>
      </c>
      <c r="B776" s="4" t="str">
        <f t="shared" si="658"/>
        <v>Salida Nacional / National exit</v>
      </c>
      <c r="C776" s="78">
        <f t="shared" ref="C776:E776" si="659">(C489*C202)/SUMPRODUCT(C$12:C$292,C$299:C$579)</f>
        <v>1.3705648495993725E-3</v>
      </c>
      <c r="D776" s="78">
        <f t="shared" si="659"/>
        <v>1.4246638640509459E-3</v>
      </c>
      <c r="E776" s="79">
        <f t="shared" si="659"/>
        <v>1.4976005235893049E-3</v>
      </c>
    </row>
    <row r="777" spans="1:5" ht="15" customHeight="1" x14ac:dyDescent="0.25">
      <c r="A777" s="41" t="str">
        <f t="shared" ref="A777:B777" si="660">A490</f>
        <v>I020</v>
      </c>
      <c r="B777" s="4" t="str">
        <f t="shared" si="660"/>
        <v>Salida Nacional / National exit</v>
      </c>
      <c r="C777" s="78">
        <f t="shared" ref="C777:E777" si="661">(C490*C203)/SUMPRODUCT(C$12:C$292,C$299:C$579)</f>
        <v>9.7408647180003576E-4</v>
      </c>
      <c r="D777" s="78">
        <f t="shared" si="661"/>
        <v>1.0254399860798046E-3</v>
      </c>
      <c r="E777" s="79">
        <f t="shared" si="661"/>
        <v>1.0811381776728154E-3</v>
      </c>
    </row>
    <row r="778" spans="1:5" ht="15" customHeight="1" x14ac:dyDescent="0.25">
      <c r="A778" s="41" t="str">
        <f t="shared" ref="A778:B778" si="662">A491</f>
        <v>I020A</v>
      </c>
      <c r="B778" s="4" t="str">
        <f t="shared" si="662"/>
        <v>Salida Nacional / National exit</v>
      </c>
      <c r="C778" s="78">
        <f t="shared" ref="C778:E778" si="663">(C491*C204)/SUMPRODUCT(C$12:C$292,C$299:C$579)</f>
        <v>4.6226992016226091E-4</v>
      </c>
      <c r="D778" s="78">
        <f t="shared" si="663"/>
        <v>4.7844283389361105E-4</v>
      </c>
      <c r="E778" s="79">
        <f t="shared" si="663"/>
        <v>5.0236908973450348E-4</v>
      </c>
    </row>
    <row r="779" spans="1:5" ht="15" customHeight="1" x14ac:dyDescent="0.25">
      <c r="A779" s="41" t="str">
        <f t="shared" ref="A779:B779" si="664">A492</f>
        <v>I022</v>
      </c>
      <c r="B779" s="4" t="str">
        <f t="shared" si="664"/>
        <v>Salida Nacional / National exit</v>
      </c>
      <c r="C779" s="78">
        <f t="shared" ref="C779:E779" si="665">(C492*C205)/SUMPRODUCT(C$12:C$292,C$299:C$579)</f>
        <v>3.0932929795652775E-3</v>
      </c>
      <c r="D779" s="78">
        <f t="shared" si="665"/>
        <v>3.2050622555136409E-3</v>
      </c>
      <c r="E779" s="79">
        <f t="shared" si="665"/>
        <v>3.3660007616989158E-3</v>
      </c>
    </row>
    <row r="780" spans="1:5" ht="15" customHeight="1" x14ac:dyDescent="0.25">
      <c r="A780" s="41" t="str">
        <f t="shared" ref="A780:B780" si="666">A493</f>
        <v>I023</v>
      </c>
      <c r="B780" s="4" t="str">
        <f t="shared" si="666"/>
        <v>Salida Nacional / National exit</v>
      </c>
      <c r="C780" s="78">
        <f t="shared" ref="C780:E780" si="667">(C493*C206)/SUMPRODUCT(C$12:C$292,C$299:C$579)</f>
        <v>1.1373456828525804E-4</v>
      </c>
      <c r="D780" s="78">
        <f t="shared" si="667"/>
        <v>1.1688697580727856E-4</v>
      </c>
      <c r="E780" s="79">
        <f t="shared" si="667"/>
        <v>1.2250713789808363E-4</v>
      </c>
    </row>
    <row r="781" spans="1:5" ht="15" customHeight="1" x14ac:dyDescent="0.25">
      <c r="A781" s="41" t="str">
        <f t="shared" ref="A781:B781" si="668">A494</f>
        <v>I024</v>
      </c>
      <c r="B781" s="4" t="str">
        <f t="shared" si="668"/>
        <v>Salida Nacional / National exit</v>
      </c>
      <c r="C781" s="78">
        <f t="shared" ref="C781:E781" si="669">(C494*C207)/SUMPRODUCT(C$12:C$292,C$299:C$579)</f>
        <v>4.5080601565809023E-3</v>
      </c>
      <c r="D781" s="78">
        <f t="shared" si="669"/>
        <v>4.6805946845975797E-3</v>
      </c>
      <c r="E781" s="79">
        <f t="shared" si="669"/>
        <v>4.9175288353575375E-3</v>
      </c>
    </row>
    <row r="782" spans="1:5" ht="15" customHeight="1" x14ac:dyDescent="0.25">
      <c r="A782" s="41" t="str">
        <f t="shared" ref="A782:B782" si="670">A495</f>
        <v>I025</v>
      </c>
      <c r="B782" s="4" t="str">
        <f t="shared" si="670"/>
        <v>Salida Nacional / National exit</v>
      </c>
      <c r="C782" s="78">
        <f t="shared" ref="C782:E782" si="671">(C495*C208)/SUMPRODUCT(C$12:C$292,C$299:C$579)</f>
        <v>7.841740896199245E-5</v>
      </c>
      <c r="D782" s="78">
        <f t="shared" si="671"/>
        <v>8.0612002226199578E-5</v>
      </c>
      <c r="E782" s="79">
        <f t="shared" si="671"/>
        <v>8.4486390458787431E-5</v>
      </c>
    </row>
    <row r="783" spans="1:5" ht="15" customHeight="1" x14ac:dyDescent="0.25">
      <c r="A783" s="41" t="str">
        <f t="shared" ref="A783:B783" si="672">A496</f>
        <v>I15</v>
      </c>
      <c r="B783" s="4" t="str">
        <f t="shared" si="672"/>
        <v>Salida Nacional / National exit</v>
      </c>
      <c r="C783" s="78">
        <f t="shared" ref="C783:E783" si="673">(C496*C209)/SUMPRODUCT(C$12:C$292,C$299:C$579)</f>
        <v>2.9359072747586574E-3</v>
      </c>
      <c r="D783" s="78">
        <f t="shared" si="673"/>
        <v>3.0530222793822312E-3</v>
      </c>
      <c r="E783" s="79">
        <f t="shared" si="673"/>
        <v>3.2103233851485439E-3</v>
      </c>
    </row>
    <row r="784" spans="1:5" ht="15" customHeight="1" x14ac:dyDescent="0.25">
      <c r="A784" s="41" t="str">
        <f t="shared" ref="A784:B784" si="674">A497</f>
        <v>J01A</v>
      </c>
      <c r="B784" s="4" t="str">
        <f t="shared" si="674"/>
        <v>Salida Nacional / National exit</v>
      </c>
      <c r="C784" s="78">
        <f t="shared" ref="C784:E784" si="675">(C497*C210)/SUMPRODUCT(C$12:C$292,C$299:C$579)</f>
        <v>4.5365023733814851E-5</v>
      </c>
      <c r="D784" s="78">
        <f t="shared" si="675"/>
        <v>4.6715187118900218E-5</v>
      </c>
      <c r="E784" s="79">
        <f t="shared" si="675"/>
        <v>4.8969203078837429E-5</v>
      </c>
    </row>
    <row r="785" spans="1:5" ht="15" customHeight="1" x14ac:dyDescent="0.25">
      <c r="A785" s="41" t="str">
        <f t="shared" ref="A785:B785" si="676">A498</f>
        <v>K02</v>
      </c>
      <c r="B785" s="4" t="str">
        <f t="shared" si="676"/>
        <v>Salida Nacional / National exit</v>
      </c>
      <c r="C785" s="78">
        <f t="shared" ref="C785:E785" si="677">(C498*C211)/SUMPRODUCT(C$12:C$292,C$299:C$579)</f>
        <v>4.6879470953152383E-2</v>
      </c>
      <c r="D785" s="78">
        <f t="shared" si="677"/>
        <v>4.4130637881239915E-2</v>
      </c>
      <c r="E785" s="79">
        <f t="shared" si="677"/>
        <v>4.1056429928659668E-2</v>
      </c>
    </row>
    <row r="786" spans="1:5" ht="15" customHeight="1" x14ac:dyDescent="0.25">
      <c r="A786" s="41" t="str">
        <f t="shared" ref="A786:B786" si="678">A499</f>
        <v>K05</v>
      </c>
      <c r="B786" s="4" t="str">
        <f t="shared" si="678"/>
        <v>Salida Nacional / National exit</v>
      </c>
      <c r="C786" s="78">
        <f t="shared" ref="C786:E786" si="679">(C499*C212)/SUMPRODUCT(C$12:C$292,C$299:C$579)</f>
        <v>1.6013320790560471E-6</v>
      </c>
      <c r="D786" s="78">
        <f t="shared" si="679"/>
        <v>1.6703065043008987E-6</v>
      </c>
      <c r="E786" s="79">
        <f t="shared" si="679"/>
        <v>1.7509921239247674E-6</v>
      </c>
    </row>
    <row r="787" spans="1:5" ht="15" customHeight="1" x14ac:dyDescent="0.25">
      <c r="A787" s="41" t="str">
        <f t="shared" ref="A787:B787" si="680">A500</f>
        <v>K07</v>
      </c>
      <c r="B787" s="4" t="str">
        <f t="shared" si="680"/>
        <v>Salida Nacional / National exit</v>
      </c>
      <c r="C787" s="78">
        <f t="shared" ref="C787:E787" si="681">(C500*C213)/SUMPRODUCT(C$12:C$292,C$299:C$579)</f>
        <v>2.3495906749850776E-5</v>
      </c>
      <c r="D787" s="78">
        <f t="shared" si="681"/>
        <v>2.4509294679101357E-5</v>
      </c>
      <c r="E787" s="79">
        <f t="shared" si="681"/>
        <v>2.56935529243519E-5</v>
      </c>
    </row>
    <row r="788" spans="1:5" ht="15" customHeight="1" x14ac:dyDescent="0.25">
      <c r="A788" s="41" t="str">
        <f t="shared" ref="A788:B788" si="682">A501</f>
        <v>K11.01</v>
      </c>
      <c r="B788" s="4" t="str">
        <f t="shared" si="682"/>
        <v>Salida Nacional / National exit</v>
      </c>
      <c r="C788" s="78">
        <f t="shared" ref="C788:E788" si="683">(C501*C214)/SUMPRODUCT(C$12:C$292,C$299:C$579)</f>
        <v>1.3378910543515183E-2</v>
      </c>
      <c r="D788" s="78">
        <f t="shared" si="683"/>
        <v>1.2247300158063818E-2</v>
      </c>
      <c r="E788" s="79">
        <f t="shared" si="683"/>
        <v>1.0948102648807695E-2</v>
      </c>
    </row>
    <row r="789" spans="1:5" ht="15" customHeight="1" x14ac:dyDescent="0.25">
      <c r="A789" s="41" t="str">
        <f t="shared" ref="A789:B789" si="684">A502</f>
        <v>K19</v>
      </c>
      <c r="B789" s="4" t="str">
        <f t="shared" si="684"/>
        <v>Salida Nacional / National exit</v>
      </c>
      <c r="C789" s="78">
        <f t="shared" ref="C789:E789" si="685">(C502*C215)/SUMPRODUCT(C$12:C$292,C$299:C$579)</f>
        <v>5.6399514175968545E-4</v>
      </c>
      <c r="D789" s="78">
        <f t="shared" si="685"/>
        <v>6.0384678826890241E-4</v>
      </c>
      <c r="E789" s="79">
        <f t="shared" si="685"/>
        <v>6.3698281272126054E-4</v>
      </c>
    </row>
    <row r="790" spans="1:5" ht="15" customHeight="1" x14ac:dyDescent="0.25">
      <c r="A790" s="41" t="str">
        <f t="shared" ref="A790:B790" si="686">A503</f>
        <v>K25</v>
      </c>
      <c r="B790" s="4" t="str">
        <f t="shared" si="686"/>
        <v>Salida Nacional / National exit</v>
      </c>
      <c r="C790" s="78">
        <f t="shared" ref="C790:E790" si="687">(C503*C216)/SUMPRODUCT(C$12:C$292,C$299:C$579)</f>
        <v>1.1844806829563868E-4</v>
      </c>
      <c r="D790" s="78">
        <f t="shared" si="687"/>
        <v>1.2662410600341905E-4</v>
      </c>
      <c r="E790" s="79">
        <f t="shared" si="687"/>
        <v>1.335241150020893E-4</v>
      </c>
    </row>
    <row r="791" spans="1:5" ht="15" customHeight="1" x14ac:dyDescent="0.25">
      <c r="A791" s="41" t="str">
        <f t="shared" ref="A791:B791" si="688">A504</f>
        <v>K29</v>
      </c>
      <c r="B791" s="4" t="str">
        <f t="shared" si="688"/>
        <v>Salida Nacional / National exit</v>
      </c>
      <c r="C791" s="78">
        <f t="shared" ref="C791:E791" si="689">(C504*C217)/SUMPRODUCT(C$12:C$292,C$299:C$579)</f>
        <v>9.5780031543181762E-3</v>
      </c>
      <c r="D791" s="78">
        <f t="shared" si="689"/>
        <v>9.624660161164195E-3</v>
      </c>
      <c r="E791" s="79">
        <f t="shared" si="689"/>
        <v>9.5789572295868555E-3</v>
      </c>
    </row>
    <row r="792" spans="1:5" ht="15" customHeight="1" x14ac:dyDescent="0.25">
      <c r="A792" s="41" t="str">
        <f t="shared" ref="A792:B792" si="690">A505</f>
        <v>K31</v>
      </c>
      <c r="B792" s="4" t="str">
        <f t="shared" si="690"/>
        <v>Salida Nacional / National exit</v>
      </c>
      <c r="C792" s="78">
        <f t="shared" ref="C792:E792" si="691">(C505*C218)/SUMPRODUCT(C$12:C$292,C$299:C$579)</f>
        <v>2.0763569926227291E-4</v>
      </c>
      <c r="D792" s="78">
        <f t="shared" si="691"/>
        <v>2.187753418334765E-4</v>
      </c>
      <c r="E792" s="79">
        <f t="shared" si="691"/>
        <v>2.2990047641720975E-4</v>
      </c>
    </row>
    <row r="793" spans="1:5" ht="15" customHeight="1" x14ac:dyDescent="0.25">
      <c r="A793" s="41" t="str">
        <f t="shared" ref="A793:B793" si="692">A506</f>
        <v>K37</v>
      </c>
      <c r="B793" s="4" t="str">
        <f t="shared" si="692"/>
        <v>Salida Nacional / National exit</v>
      </c>
      <c r="C793" s="78">
        <f t="shared" ref="C793:E793" si="693">(C506*C219)/SUMPRODUCT(C$12:C$292,C$299:C$579)</f>
        <v>1.0732052729403151E-2</v>
      </c>
      <c r="D793" s="78">
        <f t="shared" si="693"/>
        <v>1.1332546469166377E-2</v>
      </c>
      <c r="E793" s="79">
        <f t="shared" si="693"/>
        <v>1.1906275170968225E-2</v>
      </c>
    </row>
    <row r="794" spans="1:5" ht="15" customHeight="1" x14ac:dyDescent="0.25">
      <c r="A794" s="41" t="str">
        <f t="shared" ref="A794:B794" si="694">A507</f>
        <v>K39</v>
      </c>
      <c r="B794" s="4" t="str">
        <f t="shared" si="694"/>
        <v>Salida Nacional / National exit</v>
      </c>
      <c r="C794" s="78">
        <f t="shared" ref="C794:E794" si="695">(C507*C220)/SUMPRODUCT(C$12:C$292,C$299:C$579)</f>
        <v>5.3116435861180517E-4</v>
      </c>
      <c r="D794" s="78">
        <f t="shared" si="695"/>
        <v>5.697549945639413E-4</v>
      </c>
      <c r="E794" s="79">
        <f t="shared" si="695"/>
        <v>6.0113450760514121E-4</v>
      </c>
    </row>
    <row r="795" spans="1:5" ht="15" customHeight="1" x14ac:dyDescent="0.25">
      <c r="A795" s="41" t="str">
        <f t="shared" ref="A795:B795" si="696">A508</f>
        <v>K41</v>
      </c>
      <c r="B795" s="4" t="str">
        <f t="shared" si="696"/>
        <v>Salida Nacional / National exit</v>
      </c>
      <c r="C795" s="78">
        <f t="shared" ref="C795:E795" si="697">(C508*C221)/SUMPRODUCT(C$12:C$292,C$299:C$579)</f>
        <v>1.8570888946959073E-5</v>
      </c>
      <c r="D795" s="78">
        <f t="shared" si="697"/>
        <v>1.9378697949133099E-5</v>
      </c>
      <c r="E795" s="79">
        <f t="shared" si="697"/>
        <v>2.0313619705457286E-5</v>
      </c>
    </row>
    <row r="796" spans="1:5" ht="15" customHeight="1" x14ac:dyDescent="0.25">
      <c r="A796" s="41" t="str">
        <f t="shared" ref="A796:B796" si="698">A509</f>
        <v>K44</v>
      </c>
      <c r="B796" s="4" t="str">
        <f t="shared" si="698"/>
        <v>Salida Nacional / National exit</v>
      </c>
      <c r="C796" s="78">
        <f t="shared" ref="C796:E796" si="699">(C509*C222)/SUMPRODUCT(C$12:C$292,C$299:C$579)</f>
        <v>8.3949812449407872E-5</v>
      </c>
      <c r="D796" s="78">
        <f t="shared" si="699"/>
        <v>8.8531008056472532E-5</v>
      </c>
      <c r="E796" s="79">
        <f t="shared" si="699"/>
        <v>9.3054177216196206E-5</v>
      </c>
    </row>
    <row r="797" spans="1:5" ht="15" customHeight="1" x14ac:dyDescent="0.25">
      <c r="A797" s="41" t="str">
        <f t="shared" ref="A797:B797" si="700">A510</f>
        <v>K45</v>
      </c>
      <c r="B797" s="4" t="str">
        <f t="shared" si="700"/>
        <v>Salida Nacional / National exit</v>
      </c>
      <c r="C797" s="78">
        <f t="shared" ref="C797:E797" si="701">(C510*C223)/SUMPRODUCT(C$12:C$292,C$299:C$579)</f>
        <v>4.0469726956954223E-4</v>
      </c>
      <c r="D797" s="78">
        <f t="shared" si="701"/>
        <v>4.2825095951541322E-4</v>
      </c>
      <c r="E797" s="79">
        <f t="shared" si="701"/>
        <v>4.5051953309401465E-4</v>
      </c>
    </row>
    <row r="798" spans="1:5" ht="15" customHeight="1" x14ac:dyDescent="0.25">
      <c r="A798" s="41" t="str">
        <f t="shared" ref="A798:B798" si="702">A511</f>
        <v>K46</v>
      </c>
      <c r="B798" s="4" t="str">
        <f t="shared" si="702"/>
        <v>Salida Nacional / National exit</v>
      </c>
      <c r="C798" s="78">
        <f t="shared" ref="C798:E798" si="703">(C511*C224)/SUMPRODUCT(C$12:C$292,C$299:C$579)</f>
        <v>2.2982783690221896E-4</v>
      </c>
      <c r="D798" s="78">
        <f t="shared" si="703"/>
        <v>2.4225326626096111E-4</v>
      </c>
      <c r="E798" s="79">
        <f t="shared" si="703"/>
        <v>2.5463251066831858E-4</v>
      </c>
    </row>
    <row r="799" spans="1:5" ht="15" customHeight="1" x14ac:dyDescent="0.25">
      <c r="A799" s="41" t="str">
        <f t="shared" ref="A799:B799" si="704">A512</f>
        <v>K47</v>
      </c>
      <c r="B799" s="4" t="str">
        <f t="shared" si="704"/>
        <v>Salida Nacional / National exit</v>
      </c>
      <c r="C799" s="78">
        <f t="shared" ref="C799:E799" si="705">(C512*C225)/SUMPRODUCT(C$12:C$292,C$299:C$579)</f>
        <v>5.8323718188945251E-4</v>
      </c>
      <c r="D799" s="78">
        <f t="shared" si="705"/>
        <v>6.1639287964514579E-4</v>
      </c>
      <c r="E799" s="79">
        <f t="shared" si="705"/>
        <v>6.4833264329950107E-4</v>
      </c>
    </row>
    <row r="800" spans="1:5" ht="15" customHeight="1" x14ac:dyDescent="0.25">
      <c r="A800" s="41" t="str">
        <f t="shared" ref="A800:B800" si="706">A513</f>
        <v>K48</v>
      </c>
      <c r="B800" s="4" t="str">
        <f t="shared" si="706"/>
        <v>Salida Nacional / National exit</v>
      </c>
      <c r="C800" s="78">
        <f t="shared" ref="C800:E800" si="707">(C513*C226)/SUMPRODUCT(C$12:C$292,C$299:C$579)</f>
        <v>9.4198219348958943E-4</v>
      </c>
      <c r="D800" s="78">
        <f t="shared" si="707"/>
        <v>9.9893620583706307E-4</v>
      </c>
      <c r="E800" s="79">
        <f t="shared" si="707"/>
        <v>1.0514144914861327E-3</v>
      </c>
    </row>
    <row r="801" spans="1:5" ht="15" customHeight="1" x14ac:dyDescent="0.25">
      <c r="A801" s="41" t="str">
        <f t="shared" ref="A801:B801" si="708">A514</f>
        <v>K48.02</v>
      </c>
      <c r="B801" s="4" t="str">
        <f t="shared" si="708"/>
        <v>Salida Nacional / National exit</v>
      </c>
      <c r="C801" s="78">
        <f t="shared" ref="C801:E801" si="709">(C514*C227)/SUMPRODUCT(C$12:C$292,C$299:C$579)</f>
        <v>5.2854699498684032E-5</v>
      </c>
      <c r="D801" s="78">
        <f t="shared" si="709"/>
        <v>5.5206373067453035E-5</v>
      </c>
      <c r="E801" s="79">
        <f t="shared" si="709"/>
        <v>5.7862559946167649E-5</v>
      </c>
    </row>
    <row r="802" spans="1:5" ht="15" customHeight="1" x14ac:dyDescent="0.25">
      <c r="A802" s="41" t="str">
        <f t="shared" ref="A802:B802" si="710">A515</f>
        <v>K48.03</v>
      </c>
      <c r="B802" s="4" t="str">
        <f t="shared" si="710"/>
        <v>Salida Nacional / National exit</v>
      </c>
      <c r="C802" s="78">
        <f t="shared" ref="C802:E802" si="711">(C515*C228)/SUMPRODUCT(C$12:C$292,C$299:C$579)</f>
        <v>2.3817340284830772E-4</v>
      </c>
      <c r="D802" s="78">
        <f t="shared" si="711"/>
        <v>2.5151134958898265E-4</v>
      </c>
      <c r="E802" s="79">
        <f t="shared" si="711"/>
        <v>2.6423628810545599E-4</v>
      </c>
    </row>
    <row r="803" spans="1:5" ht="15" customHeight="1" x14ac:dyDescent="0.25">
      <c r="A803" s="41" t="str">
        <f t="shared" ref="A803:B803" si="712">A516</f>
        <v>K48.05</v>
      </c>
      <c r="B803" s="4" t="str">
        <f t="shared" si="712"/>
        <v>Salida Nacional / National exit</v>
      </c>
      <c r="C803" s="78">
        <f t="shared" ref="C803:E803" si="713">(C516*C229)/SUMPRODUCT(C$12:C$292,C$299:C$579)</f>
        <v>1.5315949558788143E-4</v>
      </c>
      <c r="D803" s="78">
        <f t="shared" si="713"/>
        <v>1.6155793353417433E-4</v>
      </c>
      <c r="E803" s="79">
        <f t="shared" si="713"/>
        <v>1.6958827428753491E-4</v>
      </c>
    </row>
    <row r="804" spans="1:5" ht="15" customHeight="1" x14ac:dyDescent="0.25">
      <c r="A804" s="41" t="str">
        <f t="shared" ref="A804:B804" si="714">A517</f>
        <v>K48.07</v>
      </c>
      <c r="B804" s="4" t="str">
        <f t="shared" si="714"/>
        <v>Salida Nacional / National exit</v>
      </c>
      <c r="C804" s="78">
        <f t="shared" ref="C804:E804" si="715">(C517*C230)/SUMPRODUCT(C$12:C$292,C$299:C$579)</f>
        <v>1.567914246682388E-3</v>
      </c>
      <c r="D804" s="78">
        <f t="shared" si="715"/>
        <v>1.6457638475823075E-3</v>
      </c>
      <c r="E804" s="79">
        <f t="shared" si="715"/>
        <v>1.7249112141177936E-3</v>
      </c>
    </row>
    <row r="805" spans="1:5" ht="15" customHeight="1" x14ac:dyDescent="0.25">
      <c r="A805" s="41" t="str">
        <f t="shared" ref="A805:B805" si="716">A518</f>
        <v>K48.08</v>
      </c>
      <c r="B805" s="4" t="str">
        <f t="shared" si="716"/>
        <v>Salida Nacional / National exit</v>
      </c>
      <c r="C805" s="78">
        <f t="shared" ref="C805:E805" si="717">(C518*C231)/SUMPRODUCT(C$12:C$292,C$299:C$579)</f>
        <v>2.8686056133264943E-5</v>
      </c>
      <c r="D805" s="78">
        <f t="shared" si="717"/>
        <v>3.0854014781718194E-5</v>
      </c>
      <c r="E805" s="79">
        <f t="shared" si="717"/>
        <v>3.2518881515030441E-5</v>
      </c>
    </row>
    <row r="806" spans="1:5" ht="15" customHeight="1" x14ac:dyDescent="0.25">
      <c r="A806" s="41" t="str">
        <f t="shared" ref="A806:B806" si="718">A519</f>
        <v>K48.10</v>
      </c>
      <c r="B806" s="4" t="str">
        <f t="shared" si="718"/>
        <v>Salida Nacional / National exit</v>
      </c>
      <c r="C806" s="78">
        <f t="shared" ref="C806:E806" si="719">(C519*C232)/SUMPRODUCT(C$12:C$292,C$299:C$579)</f>
        <v>2.107096823416396E-4</v>
      </c>
      <c r="D806" s="78">
        <f t="shared" si="719"/>
        <v>2.2314352090032009E-4</v>
      </c>
      <c r="E806" s="79">
        <f t="shared" si="719"/>
        <v>2.3426911324237758E-4</v>
      </c>
    </row>
    <row r="807" spans="1:5" ht="15" customHeight="1" x14ac:dyDescent="0.25">
      <c r="A807" s="41" t="str">
        <f t="shared" ref="A807:B807" si="720">A520</f>
        <v>K50</v>
      </c>
      <c r="B807" s="4" t="str">
        <f t="shared" si="720"/>
        <v>Salida Nacional / National exit</v>
      </c>
      <c r="C807" s="78">
        <f t="shared" ref="C807:E807" si="721">(C520*C233)/SUMPRODUCT(C$12:C$292,C$299:C$579)</f>
        <v>2.2483056581148409E-4</v>
      </c>
      <c r="D807" s="78">
        <f t="shared" si="721"/>
        <v>2.3641558642756866E-4</v>
      </c>
      <c r="E807" s="79">
        <f t="shared" si="721"/>
        <v>2.485229250924699E-4</v>
      </c>
    </row>
    <row r="808" spans="1:5" ht="15" customHeight="1" x14ac:dyDescent="0.25">
      <c r="A808" s="41" t="str">
        <f t="shared" ref="A808:B808" si="722">A521</f>
        <v>K52</v>
      </c>
      <c r="B808" s="4" t="str">
        <f t="shared" si="722"/>
        <v>Salida Nacional / National exit</v>
      </c>
      <c r="C808" s="78">
        <f t="shared" ref="C808:E808" si="723">(C521*C234)/SUMPRODUCT(C$12:C$292,C$299:C$579)</f>
        <v>2.1749817496304947E-3</v>
      </c>
      <c r="D808" s="78">
        <f t="shared" si="723"/>
        <v>2.2529285494247114E-3</v>
      </c>
      <c r="E808" s="79">
        <f t="shared" si="723"/>
        <v>2.3610748588435335E-3</v>
      </c>
    </row>
    <row r="809" spans="1:5" ht="15" customHeight="1" x14ac:dyDescent="0.25">
      <c r="A809" s="41" t="str">
        <f t="shared" ref="A809:B809" si="724">A522</f>
        <v>K54</v>
      </c>
      <c r="B809" s="4" t="str">
        <f t="shared" si="724"/>
        <v>Salida Nacional / National exit</v>
      </c>
      <c r="C809" s="78">
        <f t="shared" ref="C809:E809" si="725">(C522*C235)/SUMPRODUCT(C$12:C$292,C$299:C$579)</f>
        <v>1.459774073788006E-4</v>
      </c>
      <c r="D809" s="78">
        <f t="shared" si="725"/>
        <v>1.5439806107489764E-4</v>
      </c>
      <c r="E809" s="79">
        <f t="shared" si="725"/>
        <v>1.6269681916975296E-4</v>
      </c>
    </row>
    <row r="810" spans="1:5" ht="15" customHeight="1" x14ac:dyDescent="0.25">
      <c r="A810" s="41" t="str">
        <f t="shared" ref="A810:B810" si="726">A523</f>
        <v>M01</v>
      </c>
      <c r="B810" s="4" t="str">
        <f t="shared" si="726"/>
        <v>Salida Nacional / National exit</v>
      </c>
      <c r="C810" s="78">
        <f t="shared" ref="C810:E810" si="727">(C523*C236)/SUMPRODUCT(C$12:C$292,C$299:C$579)</f>
        <v>7.6956192541874547E-5</v>
      </c>
      <c r="D810" s="78">
        <f t="shared" si="727"/>
        <v>8.0364533089700792E-5</v>
      </c>
      <c r="E810" s="79">
        <f t="shared" si="727"/>
        <v>8.3919173885844519E-5</v>
      </c>
    </row>
    <row r="811" spans="1:5" ht="15" customHeight="1" x14ac:dyDescent="0.25">
      <c r="A811" s="41" t="str">
        <f t="shared" ref="A811:B811" si="728">A524</f>
        <v>M05</v>
      </c>
      <c r="B811" s="4" t="str">
        <f t="shared" si="728"/>
        <v>Salida Nacional / National exit</v>
      </c>
      <c r="C811" s="78">
        <f t="shared" ref="C811:E811" si="729">(C524*C237)/SUMPRODUCT(C$12:C$292,C$299:C$579)</f>
        <v>6.5242158546006523E-4</v>
      </c>
      <c r="D811" s="78">
        <f t="shared" si="729"/>
        <v>6.9708661782622602E-4</v>
      </c>
      <c r="E811" s="79">
        <f t="shared" si="729"/>
        <v>7.3226020014210958E-4</v>
      </c>
    </row>
    <row r="812" spans="1:5" ht="15" customHeight="1" x14ac:dyDescent="0.25">
      <c r="A812" s="41" t="str">
        <f t="shared" ref="A812:B812" si="730">A525</f>
        <v>M09</v>
      </c>
      <c r="B812" s="4" t="str">
        <f t="shared" si="730"/>
        <v>Salida Nacional / National exit</v>
      </c>
      <c r="C812" s="78">
        <f t="shared" ref="C812:E812" si="731">(C525*C238)/SUMPRODUCT(C$12:C$292,C$299:C$579)</f>
        <v>2.1769694084856071E-4</v>
      </c>
      <c r="D812" s="78">
        <f t="shared" si="731"/>
        <v>2.2797960050619423E-4</v>
      </c>
      <c r="E812" s="79">
        <f t="shared" si="731"/>
        <v>2.3852655754641981E-4</v>
      </c>
    </row>
    <row r="813" spans="1:5" ht="15" customHeight="1" x14ac:dyDescent="0.25">
      <c r="A813" s="41" t="str">
        <f t="shared" ref="A813:B813" si="732">A526</f>
        <v>N07</v>
      </c>
      <c r="B813" s="4" t="str">
        <f t="shared" si="732"/>
        <v>Salida Nacional / National exit</v>
      </c>
      <c r="C813" s="78">
        <f t="shared" ref="C813:E813" si="733">(C526*C239)/SUMPRODUCT(C$12:C$292,C$299:C$579)</f>
        <v>2.9305715680212189E-3</v>
      </c>
      <c r="D813" s="78">
        <f t="shared" si="733"/>
        <v>3.1287695486197508E-3</v>
      </c>
      <c r="E813" s="79">
        <f t="shared" si="733"/>
        <v>3.2982613472481324E-3</v>
      </c>
    </row>
    <row r="814" spans="1:5" ht="15" customHeight="1" x14ac:dyDescent="0.25">
      <c r="A814" s="41" t="str">
        <f t="shared" ref="A814:B814" si="734">A527</f>
        <v>N07E.C.</v>
      </c>
      <c r="B814" s="4" t="str">
        <f t="shared" si="734"/>
        <v>Salida Nacional / National exit</v>
      </c>
      <c r="C814" s="78">
        <f t="shared" ref="C814:E814" si="735">(C527*C240)/SUMPRODUCT(C$12:C$292,C$299:C$579)</f>
        <v>2.2579260652311352E-8</v>
      </c>
      <c r="D814" s="78">
        <f t="shared" si="735"/>
        <v>2.3357084782631562E-8</v>
      </c>
      <c r="E814" s="79">
        <f t="shared" si="735"/>
        <v>2.4472140864843414E-8</v>
      </c>
    </row>
    <row r="815" spans="1:5" ht="15" customHeight="1" x14ac:dyDescent="0.25">
      <c r="A815" s="41" t="str">
        <f t="shared" ref="A815:B815" si="736">A528</f>
        <v>N08</v>
      </c>
      <c r="B815" s="4" t="str">
        <f t="shared" si="736"/>
        <v>Salida Nacional / National exit</v>
      </c>
      <c r="C815" s="78">
        <f t="shared" ref="C815:E815" si="737">(C528*C241)/SUMPRODUCT(C$12:C$292,C$299:C$579)</f>
        <v>1.2572250920751712E-4</v>
      </c>
      <c r="D815" s="78">
        <f t="shared" si="737"/>
        <v>1.3278025207172966E-4</v>
      </c>
      <c r="E815" s="79">
        <f t="shared" si="737"/>
        <v>1.3980796534920475E-4</v>
      </c>
    </row>
    <row r="816" spans="1:5" ht="15" customHeight="1" x14ac:dyDescent="0.25">
      <c r="A816" s="41" t="str">
        <f t="shared" ref="A816:B816" si="738">A529</f>
        <v>N09</v>
      </c>
      <c r="B816" s="4" t="str">
        <f t="shared" si="738"/>
        <v>Salida Nacional / National exit</v>
      </c>
      <c r="C816" s="78">
        <f t="shared" ref="C816:E816" si="739">(C529*C242)/SUMPRODUCT(C$12:C$292,C$299:C$579)</f>
        <v>1.1149757840532733E-3</v>
      </c>
      <c r="D816" s="78">
        <f t="shared" si="739"/>
        <v>1.1748587104062369E-3</v>
      </c>
      <c r="E816" s="79">
        <f t="shared" si="739"/>
        <v>1.2363103308139385E-3</v>
      </c>
    </row>
    <row r="817" spans="1:5" ht="15" customHeight="1" x14ac:dyDescent="0.25">
      <c r="A817" s="41" t="str">
        <f t="shared" ref="A817:B817" si="740">A530</f>
        <v>N10.1</v>
      </c>
      <c r="B817" s="4" t="str">
        <f t="shared" si="740"/>
        <v>Salida Nacional / National exit</v>
      </c>
      <c r="C817" s="78">
        <f t="shared" ref="C817:E817" si="741">(C530*C243)/SUMPRODUCT(C$12:C$292,C$299:C$579)</f>
        <v>3.715264152402679E-4</v>
      </c>
      <c r="D817" s="78">
        <f t="shared" si="741"/>
        <v>3.8472240029092372E-4</v>
      </c>
      <c r="E817" s="79">
        <f t="shared" si="741"/>
        <v>4.0314270187407654E-4</v>
      </c>
    </row>
    <row r="818" spans="1:5" ht="15" customHeight="1" x14ac:dyDescent="0.25">
      <c r="A818" s="41" t="str">
        <f t="shared" ref="A818:B818" si="742">A531</f>
        <v>O01A</v>
      </c>
      <c r="B818" s="4" t="str">
        <f t="shared" si="742"/>
        <v>Salida Nacional / National exit</v>
      </c>
      <c r="C818" s="78">
        <f t="shared" ref="C818:E818" si="743">(C531*C244)/SUMPRODUCT(C$12:C$292,C$299:C$579)</f>
        <v>2.1979550515103693E-2</v>
      </c>
      <c r="D818" s="78">
        <f t="shared" si="743"/>
        <v>2.0456465636462088E-2</v>
      </c>
      <c r="E818" s="79">
        <f t="shared" si="743"/>
        <v>1.9192115746464074E-2</v>
      </c>
    </row>
    <row r="819" spans="1:5" ht="15" customHeight="1" x14ac:dyDescent="0.25">
      <c r="A819" s="41" t="str">
        <f t="shared" ref="A819:B819" si="744">A532</f>
        <v>O02</v>
      </c>
      <c r="B819" s="4" t="str">
        <f t="shared" si="744"/>
        <v>Salida Nacional / National exit</v>
      </c>
      <c r="C819" s="78">
        <f t="shared" ref="C819:E819" si="745">(C532*C245)/SUMPRODUCT(C$12:C$292,C$299:C$579)</f>
        <v>1.6126390381853467E-4</v>
      </c>
      <c r="D819" s="78">
        <f t="shared" si="745"/>
        <v>1.6657672382168806E-4</v>
      </c>
      <c r="E819" s="79">
        <f t="shared" si="745"/>
        <v>1.7459489563998991E-4</v>
      </c>
    </row>
    <row r="820" spans="1:5" ht="15" customHeight="1" x14ac:dyDescent="0.25">
      <c r="A820" s="41" t="str">
        <f t="shared" ref="A820:B820" si="746">A533</f>
        <v>O03</v>
      </c>
      <c r="B820" s="4" t="str">
        <f t="shared" si="746"/>
        <v>Salida Nacional / National exit</v>
      </c>
      <c r="C820" s="78">
        <f t="shared" ref="C820:E820" si="747">(C533*C246)/SUMPRODUCT(C$12:C$292,C$299:C$579)</f>
        <v>1.0842510105194911E-4</v>
      </c>
      <c r="D820" s="78">
        <f t="shared" si="747"/>
        <v>1.1151739170743166E-4</v>
      </c>
      <c r="E820" s="79">
        <f t="shared" si="747"/>
        <v>1.1709506933539031E-4</v>
      </c>
    </row>
    <row r="821" spans="1:5" ht="15" customHeight="1" x14ac:dyDescent="0.25">
      <c r="A821" s="41" t="str">
        <f t="shared" ref="A821:B821" si="748">A534</f>
        <v>O04A</v>
      </c>
      <c r="B821" s="4" t="str">
        <f t="shared" si="748"/>
        <v>Salida Nacional / National exit</v>
      </c>
      <c r="C821" s="78">
        <f t="shared" ref="C821:E821" si="749">(C534*C247)/SUMPRODUCT(C$12:C$292,C$299:C$579)</f>
        <v>1.7235582006183834E-5</v>
      </c>
      <c r="D821" s="78">
        <f t="shared" si="749"/>
        <v>1.7597525681739279E-5</v>
      </c>
      <c r="E821" s="79">
        <f t="shared" si="749"/>
        <v>1.8441385862948905E-5</v>
      </c>
    </row>
    <row r="822" spans="1:5" ht="15" customHeight="1" x14ac:dyDescent="0.25">
      <c r="A822" s="41" t="str">
        <f t="shared" ref="A822:B822" si="750">A535</f>
        <v>O05</v>
      </c>
      <c r="B822" s="4" t="str">
        <f t="shared" si="750"/>
        <v>Salida Nacional / National exit</v>
      </c>
      <c r="C822" s="78">
        <f t="shared" ref="C822:E822" si="751">(C535*C248)/SUMPRODUCT(C$12:C$292,C$299:C$579)</f>
        <v>3.0368824447479629E-4</v>
      </c>
      <c r="D822" s="78">
        <f t="shared" si="751"/>
        <v>3.1650839699679976E-4</v>
      </c>
      <c r="E822" s="79">
        <f t="shared" si="751"/>
        <v>3.332911751252614E-4</v>
      </c>
    </row>
    <row r="823" spans="1:5" ht="15" customHeight="1" x14ac:dyDescent="0.25">
      <c r="A823" s="41" t="str">
        <f t="shared" ref="A823:B823" si="752">A536</f>
        <v>O06</v>
      </c>
      <c r="B823" s="4" t="str">
        <f t="shared" si="752"/>
        <v>Salida Nacional / National exit</v>
      </c>
      <c r="C823" s="78">
        <f t="shared" ref="C823:E823" si="753">(C536*C249)/SUMPRODUCT(C$12:C$292,C$299:C$579)</f>
        <v>4.2641080173725652E-3</v>
      </c>
      <c r="D823" s="78">
        <f t="shared" si="753"/>
        <v>4.3809639373690061E-3</v>
      </c>
      <c r="E823" s="79">
        <f t="shared" si="753"/>
        <v>4.5969843410103538E-3</v>
      </c>
    </row>
    <row r="824" spans="1:5" ht="15" customHeight="1" x14ac:dyDescent="0.25">
      <c r="A824" s="41" t="str">
        <f t="shared" ref="A824:B824" si="754">A537</f>
        <v>O07</v>
      </c>
      <c r="B824" s="4" t="str">
        <f t="shared" si="754"/>
        <v>Salida Nacional / National exit</v>
      </c>
      <c r="C824" s="78">
        <f t="shared" ref="C824:E824" si="755">(C537*C250)/SUMPRODUCT(C$12:C$292,C$299:C$579)</f>
        <v>2.5942429725179295E-3</v>
      </c>
      <c r="D824" s="78">
        <f t="shared" si="755"/>
        <v>2.6896507383896533E-3</v>
      </c>
      <c r="E824" s="79">
        <f t="shared" si="755"/>
        <v>2.8281657960973492E-3</v>
      </c>
    </row>
    <row r="825" spans="1:5" ht="15" customHeight="1" x14ac:dyDescent="0.25">
      <c r="A825" s="41" t="str">
        <f t="shared" ref="A825:B825" si="756">A538</f>
        <v>O09</v>
      </c>
      <c r="B825" s="4" t="str">
        <f t="shared" si="756"/>
        <v>Salida Nacional / National exit</v>
      </c>
      <c r="C825" s="78">
        <f t="shared" ref="C825:E825" si="757">(C538*C251)/SUMPRODUCT(C$12:C$292,C$299:C$579)</f>
        <v>5.0372205346976731E-4</v>
      </c>
      <c r="D825" s="78">
        <f t="shared" si="757"/>
        <v>5.2143383088976928E-4</v>
      </c>
      <c r="E825" s="79">
        <f t="shared" si="757"/>
        <v>5.4804376799658203E-4</v>
      </c>
    </row>
    <row r="826" spans="1:5" ht="15" customHeight="1" x14ac:dyDescent="0.25">
      <c r="A826" s="41" t="str">
        <f t="shared" ref="A826:B826" si="758">A539</f>
        <v>O11</v>
      </c>
      <c r="B826" s="4" t="str">
        <f t="shared" si="758"/>
        <v>Salida Nacional / National exit</v>
      </c>
      <c r="C826" s="78">
        <f t="shared" ref="C826:E826" si="759">(C539*C252)/SUMPRODUCT(C$12:C$292,C$299:C$579)</f>
        <v>1.2177990405273923E-3</v>
      </c>
      <c r="D826" s="78">
        <f t="shared" si="759"/>
        <v>1.2458141648321844E-3</v>
      </c>
      <c r="E826" s="79">
        <f t="shared" si="759"/>
        <v>1.3054907466662996E-3</v>
      </c>
    </row>
    <row r="827" spans="1:5" ht="15" customHeight="1" x14ac:dyDescent="0.25">
      <c r="A827" s="41" t="str">
        <f t="shared" ref="A827:B827" si="760">A540</f>
        <v>O11E.C.</v>
      </c>
      <c r="B827" s="4" t="str">
        <f t="shared" si="760"/>
        <v>Salida Nacional / National exit</v>
      </c>
      <c r="C827" s="78">
        <f t="shared" ref="C827:E827" si="761">(C540*C253)/SUMPRODUCT(C$12:C$292,C$299:C$579)</f>
        <v>8.5411253462662989E-8</v>
      </c>
      <c r="D827" s="78">
        <f t="shared" si="761"/>
        <v>8.7378140260076644E-8</v>
      </c>
      <c r="E827" s="79">
        <f t="shared" si="761"/>
        <v>9.1564216016731072E-8</v>
      </c>
    </row>
    <row r="828" spans="1:5" ht="15" customHeight="1" x14ac:dyDescent="0.25">
      <c r="A828" s="41" t="str">
        <f t="shared" ref="A828:B828" si="762">A541</f>
        <v>O12</v>
      </c>
      <c r="B828" s="4" t="str">
        <f t="shared" si="762"/>
        <v>Salida Nacional / National exit</v>
      </c>
      <c r="C828" s="78">
        <f t="shared" ref="C828:E828" si="763">(C541*C254)/SUMPRODUCT(C$12:C$292,C$299:C$579)</f>
        <v>1.5400229370634667E-5</v>
      </c>
      <c r="D828" s="78">
        <f t="shared" si="763"/>
        <v>1.6024374665156489E-5</v>
      </c>
      <c r="E828" s="79">
        <f t="shared" si="763"/>
        <v>1.6857923302962455E-5</v>
      </c>
    </row>
    <row r="829" spans="1:5" ht="15" customHeight="1" x14ac:dyDescent="0.25">
      <c r="A829" s="41" t="str">
        <f t="shared" ref="A829:B829" si="764">A542</f>
        <v>O14</v>
      </c>
      <c r="B829" s="4" t="str">
        <f t="shared" si="764"/>
        <v>Salida Nacional / National exit</v>
      </c>
      <c r="C829" s="78">
        <f t="shared" ref="C829:E829" si="765">(C542*C255)/SUMPRODUCT(C$12:C$292,C$299:C$579)</f>
        <v>5.5557900680110123E-3</v>
      </c>
      <c r="D829" s="78">
        <f t="shared" si="765"/>
        <v>5.7602126596723799E-3</v>
      </c>
      <c r="E829" s="79">
        <f t="shared" si="765"/>
        <v>6.0475048446383883E-3</v>
      </c>
    </row>
    <row r="830" spans="1:5" ht="15" customHeight="1" x14ac:dyDescent="0.25">
      <c r="A830" s="41" t="str">
        <f t="shared" ref="A830:B830" si="766">A543</f>
        <v>O14A</v>
      </c>
      <c r="B830" s="4" t="str">
        <f t="shared" si="766"/>
        <v>Salida Nacional / National exit</v>
      </c>
      <c r="C830" s="78">
        <f t="shared" ref="C830:E830" si="767">(C543*C256)/SUMPRODUCT(C$12:C$292,C$299:C$579)</f>
        <v>1.065897807998858E-4</v>
      </c>
      <c r="D830" s="78">
        <f t="shared" si="767"/>
        <v>1.1208328919832474E-4</v>
      </c>
      <c r="E830" s="79">
        <f t="shared" si="767"/>
        <v>1.1816826498738713E-4</v>
      </c>
    </row>
    <row r="831" spans="1:5" ht="15" customHeight="1" x14ac:dyDescent="0.25">
      <c r="A831" s="41" t="str">
        <f t="shared" ref="A831:B831" si="768">A544</f>
        <v>O16</v>
      </c>
      <c r="B831" s="4" t="str">
        <f t="shared" si="768"/>
        <v>Salida Nacional / National exit</v>
      </c>
      <c r="C831" s="78">
        <f t="shared" ref="C831:E831" si="769">(C544*C257)/SUMPRODUCT(C$12:C$292,C$299:C$579)</f>
        <v>3.0866432797866555E-4</v>
      </c>
      <c r="D831" s="78">
        <f t="shared" si="769"/>
        <v>3.1744584574603513E-4</v>
      </c>
      <c r="E831" s="79">
        <f t="shared" si="769"/>
        <v>3.3284067799699041E-4</v>
      </c>
    </row>
    <row r="832" spans="1:5" ht="15" customHeight="1" x14ac:dyDescent="0.25">
      <c r="A832" s="41" t="str">
        <f t="shared" ref="A832:B832" si="770">A545</f>
        <v>O17</v>
      </c>
      <c r="B832" s="4" t="str">
        <f t="shared" si="770"/>
        <v>Salida Nacional / National exit</v>
      </c>
      <c r="C832" s="78">
        <f t="shared" ref="C832:E832" si="771">(C545*C258)/SUMPRODUCT(C$12:C$292,C$299:C$579)</f>
        <v>1.8382121828048689E-4</v>
      </c>
      <c r="D832" s="78">
        <f t="shared" si="771"/>
        <v>1.8946094298870892E-4</v>
      </c>
      <c r="E832" s="79">
        <f t="shared" si="771"/>
        <v>1.9873124310677861E-4</v>
      </c>
    </row>
    <row r="833" spans="1:5" ht="15" customHeight="1" x14ac:dyDescent="0.25">
      <c r="A833" s="41" t="str">
        <f t="shared" ref="A833:B833" si="772">A546</f>
        <v>O19</v>
      </c>
      <c r="B833" s="4" t="str">
        <f t="shared" si="772"/>
        <v>Salida Nacional / National exit</v>
      </c>
      <c r="C833" s="78">
        <f t="shared" ref="C833:E833" si="773">(C546*C259)/SUMPRODUCT(C$12:C$292,C$299:C$579)</f>
        <v>2.7385107468952424E-4</v>
      </c>
      <c r="D833" s="78">
        <f t="shared" si="773"/>
        <v>2.8186172473800979E-4</v>
      </c>
      <c r="E833" s="79">
        <f t="shared" si="773"/>
        <v>2.9542027064138052E-4</v>
      </c>
    </row>
    <row r="834" spans="1:5" ht="15" customHeight="1" x14ac:dyDescent="0.25">
      <c r="A834" s="41" t="str">
        <f t="shared" ref="A834:B834" si="774">A547</f>
        <v>O22</v>
      </c>
      <c r="B834" s="4" t="str">
        <f t="shared" si="774"/>
        <v>Salida Nacional / National exit</v>
      </c>
      <c r="C834" s="78">
        <f t="shared" ref="C834:E834" si="775">(C547*C260)/SUMPRODUCT(C$12:C$292,C$299:C$579)</f>
        <v>6.039089851085401E-4</v>
      </c>
      <c r="D834" s="78">
        <f t="shared" si="775"/>
        <v>6.2387024601050385E-4</v>
      </c>
      <c r="E834" s="79">
        <f t="shared" si="775"/>
        <v>6.5390507029068016E-4</v>
      </c>
    </row>
    <row r="835" spans="1:5" ht="15" customHeight="1" x14ac:dyDescent="0.25">
      <c r="A835" s="41" t="str">
        <f t="shared" ref="A835:B835" si="776">A548</f>
        <v>O24</v>
      </c>
      <c r="B835" s="4" t="str">
        <f t="shared" si="776"/>
        <v>Salida Nacional / National exit</v>
      </c>
      <c r="C835" s="78">
        <f t="shared" ref="C835:E835" si="777">(C548*C261)/SUMPRODUCT(C$12:C$292,C$299:C$579)</f>
        <v>2.1919723941330681E-3</v>
      </c>
      <c r="D835" s="78">
        <f t="shared" si="777"/>
        <v>2.3103489867621579E-3</v>
      </c>
      <c r="E835" s="79">
        <f t="shared" si="777"/>
        <v>2.4319543748761606E-3</v>
      </c>
    </row>
    <row r="836" spans="1:5" ht="15" customHeight="1" x14ac:dyDescent="0.25">
      <c r="A836" s="41" t="str">
        <f t="shared" ref="A836:B836" si="778">A549</f>
        <v>P01</v>
      </c>
      <c r="B836" s="4" t="str">
        <f t="shared" si="778"/>
        <v>Salida Nacional / National exit</v>
      </c>
      <c r="C836" s="78">
        <f t="shared" ref="C836:E836" si="779">(C549*C262)/SUMPRODUCT(C$12:C$292,C$299:C$579)</f>
        <v>4.922806718591807E-4</v>
      </c>
      <c r="D836" s="78">
        <f t="shared" si="779"/>
        <v>5.1452125890591395E-4</v>
      </c>
      <c r="E836" s="79">
        <f t="shared" si="779"/>
        <v>5.4193194781781626E-4</v>
      </c>
    </row>
    <row r="837" spans="1:5" ht="15" customHeight="1" x14ac:dyDescent="0.25">
      <c r="A837" s="41" t="str">
        <f t="shared" ref="A837:B837" si="780">A550</f>
        <v>P03</v>
      </c>
      <c r="B837" s="4" t="str">
        <f t="shared" si="780"/>
        <v>Salida Nacional / National exit</v>
      </c>
      <c r="C837" s="78">
        <f t="shared" ref="C837:E837" si="781">(C550*C263)/SUMPRODUCT(C$12:C$292,C$299:C$579)</f>
        <v>1.167201835135334E-2</v>
      </c>
      <c r="D837" s="78">
        <f t="shared" si="781"/>
        <v>1.2049560018841022E-2</v>
      </c>
      <c r="E837" s="79">
        <f t="shared" si="781"/>
        <v>1.264655479040552E-2</v>
      </c>
    </row>
    <row r="838" spans="1:5" ht="15" customHeight="1" x14ac:dyDescent="0.25">
      <c r="A838" s="41" t="str">
        <f t="shared" ref="A838:B838" si="782">A551</f>
        <v>P04</v>
      </c>
      <c r="B838" s="4" t="str">
        <f t="shared" si="782"/>
        <v>Salida Nacional / National exit</v>
      </c>
      <c r="C838" s="78">
        <f t="shared" ref="C838:E838" si="783">(C551*C264)/SUMPRODUCT(C$12:C$292,C$299:C$579)</f>
        <v>3.0490895249038839E-3</v>
      </c>
      <c r="D838" s="78">
        <f t="shared" si="783"/>
        <v>3.1878996978801349E-3</v>
      </c>
      <c r="E838" s="79">
        <f t="shared" si="783"/>
        <v>3.3531172811266607E-3</v>
      </c>
    </row>
    <row r="839" spans="1:5" ht="15" customHeight="1" x14ac:dyDescent="0.25">
      <c r="A839" s="41" t="str">
        <f t="shared" ref="A839:B839" si="784">A552</f>
        <v>P04A</v>
      </c>
      <c r="B839" s="4" t="str">
        <f t="shared" si="784"/>
        <v>Salida Nacional / National exit</v>
      </c>
      <c r="C839" s="78">
        <f t="shared" ref="C839:E839" si="785">(C552*C265)/SUMPRODUCT(C$12:C$292,C$299:C$579)</f>
        <v>1.0620565238334642E-4</v>
      </c>
      <c r="D839" s="78">
        <f t="shared" si="785"/>
        <v>1.0918423497578317E-4</v>
      </c>
      <c r="E839" s="79">
        <f t="shared" si="785"/>
        <v>1.1452109414071052E-4</v>
      </c>
    </row>
    <row r="840" spans="1:5" ht="15" customHeight="1" x14ac:dyDescent="0.25">
      <c r="A840" s="41" t="str">
        <f t="shared" ref="A840:B840" si="786">A553</f>
        <v>P06</v>
      </c>
      <c r="B840" s="4" t="str">
        <f t="shared" si="786"/>
        <v>Salida Nacional / National exit</v>
      </c>
      <c r="C840" s="78">
        <f t="shared" ref="C840:E840" si="787">(C553*C266)/SUMPRODUCT(C$12:C$292,C$299:C$579)</f>
        <v>2.1172238414467968E-4</v>
      </c>
      <c r="D840" s="78">
        <f t="shared" si="787"/>
        <v>2.2121850698665231E-4</v>
      </c>
      <c r="E840" s="79">
        <f t="shared" si="787"/>
        <v>2.3291124492926608E-4</v>
      </c>
    </row>
    <row r="841" spans="1:5" ht="15" customHeight="1" x14ac:dyDescent="0.25">
      <c r="A841" s="41" t="str">
        <f t="shared" ref="A841:B841" si="788">A554</f>
        <v>Q03B</v>
      </c>
      <c r="B841" s="4" t="str">
        <f t="shared" si="788"/>
        <v>Salida Nacional / National exit</v>
      </c>
      <c r="C841" s="78">
        <f t="shared" ref="C841:E841" si="789">(C554*C267)/SUMPRODUCT(C$12:C$292,C$299:C$579)</f>
        <v>1.0449324478650296E-5</v>
      </c>
      <c r="D841" s="78">
        <f t="shared" si="789"/>
        <v>1.0766648410251673E-5</v>
      </c>
      <c r="E841" s="79">
        <f t="shared" si="789"/>
        <v>1.128527104230767E-5</v>
      </c>
    </row>
    <row r="842" spans="1:5" ht="15" customHeight="1" x14ac:dyDescent="0.25">
      <c r="A842" s="41" t="str">
        <f t="shared" ref="A842:B842" si="790">A555</f>
        <v>T02</v>
      </c>
      <c r="B842" s="4" t="str">
        <f t="shared" si="790"/>
        <v>Salida Nacional / National exit</v>
      </c>
      <c r="C842" s="78">
        <f t="shared" ref="C842:E842" si="791">(C555*C268)/SUMPRODUCT(C$12:C$292,C$299:C$579)</f>
        <v>3.2153853171436549E-3</v>
      </c>
      <c r="D842" s="78">
        <f t="shared" si="791"/>
        <v>3.3214116428477766E-3</v>
      </c>
      <c r="E842" s="79">
        <f t="shared" si="791"/>
        <v>3.4834898283408224E-3</v>
      </c>
    </row>
    <row r="843" spans="1:5" ht="15" customHeight="1" x14ac:dyDescent="0.25">
      <c r="A843" s="41" t="str">
        <f t="shared" ref="A843:B843" si="792">A556</f>
        <v>T04</v>
      </c>
      <c r="B843" s="4" t="str">
        <f t="shared" si="792"/>
        <v>Salida Nacional / National exit</v>
      </c>
      <c r="C843" s="78">
        <f t="shared" ref="C843:E843" si="793">(C556*C269)/SUMPRODUCT(C$12:C$292,C$299:C$579)</f>
        <v>5.752368233727565E-3</v>
      </c>
      <c r="D843" s="78">
        <f t="shared" si="793"/>
        <v>5.94617408021885E-3</v>
      </c>
      <c r="E843" s="79">
        <f t="shared" si="793"/>
        <v>6.2364590039981601E-3</v>
      </c>
    </row>
    <row r="844" spans="1:5" ht="15" customHeight="1" x14ac:dyDescent="0.25">
      <c r="A844" s="41" t="str">
        <f t="shared" ref="A844:B844" si="794">A557</f>
        <v>T05</v>
      </c>
      <c r="B844" s="4" t="str">
        <f t="shared" si="794"/>
        <v>Salida Nacional / National exit</v>
      </c>
      <c r="C844" s="78">
        <f t="shared" ref="C844:E844" si="795">(C557*C270)/SUMPRODUCT(C$12:C$292,C$299:C$579)</f>
        <v>2.2132564954486646E-4</v>
      </c>
      <c r="D844" s="78">
        <f t="shared" si="795"/>
        <v>2.2884732177364735E-4</v>
      </c>
      <c r="E844" s="79">
        <f t="shared" si="795"/>
        <v>2.4000557726857406E-4</v>
      </c>
    </row>
    <row r="845" spans="1:5" ht="15" customHeight="1" x14ac:dyDescent="0.25">
      <c r="A845" s="41" t="str">
        <f t="shared" ref="A845:B845" si="796">A558</f>
        <v>T05A</v>
      </c>
      <c r="B845" s="4" t="str">
        <f t="shared" si="796"/>
        <v>Salida Nacional / National exit</v>
      </c>
      <c r="C845" s="78">
        <f t="shared" ref="C845:E845" si="797">(C558*C271)/SUMPRODUCT(C$12:C$292,C$299:C$579)</f>
        <v>1.3614007298316921E-3</v>
      </c>
      <c r="D845" s="78">
        <f t="shared" si="797"/>
        <v>1.4088713688385044E-3</v>
      </c>
      <c r="E845" s="79">
        <f t="shared" si="797"/>
        <v>1.4775790083521581E-3</v>
      </c>
    </row>
    <row r="846" spans="1:5" ht="15" customHeight="1" x14ac:dyDescent="0.25">
      <c r="A846" s="41" t="str">
        <f t="shared" ref="A846:B846" si="798">A559</f>
        <v>T06</v>
      </c>
      <c r="B846" s="4" t="str">
        <f t="shared" si="798"/>
        <v>Salida Nacional / National exit</v>
      </c>
      <c r="C846" s="78">
        <f t="shared" ref="C846:E846" si="799">(C559*C272)/SUMPRODUCT(C$12:C$292,C$299:C$579)</f>
        <v>1.5354707546783234E-4</v>
      </c>
      <c r="D846" s="78">
        <f t="shared" si="799"/>
        <v>1.5894885268716137E-4</v>
      </c>
      <c r="E846" s="79">
        <f t="shared" si="799"/>
        <v>1.666937067133753E-4</v>
      </c>
    </row>
    <row r="847" spans="1:5" ht="15" customHeight="1" x14ac:dyDescent="0.25">
      <c r="A847" s="41" t="str">
        <f t="shared" ref="A847:B847" si="800">A560</f>
        <v>T07</v>
      </c>
      <c r="B847" s="4" t="str">
        <f t="shared" si="800"/>
        <v>Salida Nacional / National exit</v>
      </c>
      <c r="C847" s="78">
        <f t="shared" ref="C847:E847" si="801">(C560*C273)/SUMPRODUCT(C$12:C$292,C$299:C$579)</f>
        <v>4.109876491304806E-3</v>
      </c>
      <c r="D847" s="78">
        <f t="shared" si="801"/>
        <v>4.2568877111364596E-3</v>
      </c>
      <c r="E847" s="79">
        <f t="shared" si="801"/>
        <v>4.4642309200112629E-3</v>
      </c>
    </row>
    <row r="848" spans="1:5" ht="15" customHeight="1" x14ac:dyDescent="0.25">
      <c r="A848" s="41" t="str">
        <f t="shared" ref="A848:B848" si="802">A561</f>
        <v>T08</v>
      </c>
      <c r="B848" s="4" t="str">
        <f t="shared" si="802"/>
        <v>Salida Nacional / National exit</v>
      </c>
      <c r="C848" s="78">
        <f t="shared" ref="C848:E848" si="803">(C561*C274)/SUMPRODUCT(C$12:C$292,C$299:C$579)</f>
        <v>2.5277131759827997E-4</v>
      </c>
      <c r="D848" s="78">
        <f t="shared" si="803"/>
        <v>2.6117134714564641E-4</v>
      </c>
      <c r="E848" s="79">
        <f t="shared" si="803"/>
        <v>2.737379521021446E-4</v>
      </c>
    </row>
    <row r="849" spans="1:5" ht="15" customHeight="1" x14ac:dyDescent="0.25">
      <c r="A849" s="41" t="str">
        <f t="shared" ref="A849:B849" si="804">A562</f>
        <v>T09.2</v>
      </c>
      <c r="B849" s="4" t="str">
        <f t="shared" si="804"/>
        <v>Salida Nacional / National exit</v>
      </c>
      <c r="C849" s="78">
        <f t="shared" ref="C849:E849" si="805">(C562*C275)/SUMPRODUCT(C$12:C$292,C$299:C$579)</f>
        <v>4.6091861105837413E-3</v>
      </c>
      <c r="D849" s="78">
        <f t="shared" si="805"/>
        <v>4.7728304902410687E-3</v>
      </c>
      <c r="E849" s="79">
        <f t="shared" si="805"/>
        <v>5.0053998211056572E-3</v>
      </c>
    </row>
    <row r="850" spans="1:5" ht="15" customHeight="1" x14ac:dyDescent="0.25">
      <c r="A850" s="41" t="str">
        <f t="shared" ref="A850:B850" si="806">A563</f>
        <v>T10</v>
      </c>
      <c r="B850" s="4" t="str">
        <f t="shared" si="806"/>
        <v>Salida Nacional / National exit</v>
      </c>
      <c r="C850" s="78">
        <f t="shared" ref="C850:E850" si="807">(C563*C276)/SUMPRODUCT(C$12:C$292,C$299:C$579)</f>
        <v>8.4423296273064528E-5</v>
      </c>
      <c r="D850" s="78">
        <f t="shared" si="807"/>
        <v>8.7211849016044198E-5</v>
      </c>
      <c r="E850" s="79">
        <f t="shared" si="807"/>
        <v>9.1410054764796194E-5</v>
      </c>
    </row>
    <row r="851" spans="1:5" ht="15" customHeight="1" x14ac:dyDescent="0.25">
      <c r="A851" s="41" t="str">
        <f t="shared" ref="A851:B851" si="808">A564</f>
        <v>PR Barcelona</v>
      </c>
      <c r="B851" s="4" t="str">
        <f t="shared" si="808"/>
        <v>Planta GNL / LNG Plant</v>
      </c>
      <c r="C851" s="78">
        <f t="shared" ref="C851:E851" si="809">(C564*C277)/SUMPRODUCT(C$12:C$292,C$299:C$579)</f>
        <v>1.118026524265606E-3</v>
      </c>
      <c r="D851" s="78">
        <f t="shared" si="809"/>
        <v>1.1704665883757275E-3</v>
      </c>
      <c r="E851" s="79">
        <f t="shared" si="809"/>
        <v>1.1144199987630011E-3</v>
      </c>
    </row>
    <row r="852" spans="1:5" ht="15" customHeight="1" x14ac:dyDescent="0.25">
      <c r="A852" s="41" t="str">
        <f t="shared" ref="A852:B852" si="810">A565</f>
        <v>PR Cartagena</v>
      </c>
      <c r="B852" s="4" t="str">
        <f t="shared" si="810"/>
        <v>Planta GNL / LNG Plant</v>
      </c>
      <c r="C852" s="78">
        <f t="shared" ref="C852:E852" si="811">(C565*C278)/SUMPRODUCT(C$12:C$292,C$299:C$579)</f>
        <v>1.171127260673276E-3</v>
      </c>
      <c r="D852" s="78">
        <f t="shared" si="811"/>
        <v>1.2306551825187846E-3</v>
      </c>
      <c r="E852" s="79">
        <f t="shared" si="811"/>
        <v>1.1534258032689893E-3</v>
      </c>
    </row>
    <row r="853" spans="1:5" ht="15" customHeight="1" x14ac:dyDescent="0.25">
      <c r="A853" s="41" t="str">
        <f t="shared" ref="A853:B853" si="812">A566</f>
        <v>PR Huelva</v>
      </c>
      <c r="B853" s="4" t="str">
        <f t="shared" si="812"/>
        <v>Planta GNL / LNG Plant</v>
      </c>
      <c r="C853" s="78">
        <f t="shared" ref="C853:E853" si="813">(C566*C279)/SUMPRODUCT(C$12:C$292,C$299:C$579)</f>
        <v>1.7681233329539668E-3</v>
      </c>
      <c r="D853" s="78">
        <f t="shared" si="813"/>
        <v>1.8507376374204945E-3</v>
      </c>
      <c r="E853" s="79">
        <f t="shared" si="813"/>
        <v>1.7286575966949684E-3</v>
      </c>
    </row>
    <row r="854" spans="1:5" ht="15" customHeight="1" x14ac:dyDescent="0.25">
      <c r="A854" s="41" t="str">
        <f t="shared" ref="A854:B854" si="814">A567</f>
        <v>PR Bilbao</v>
      </c>
      <c r="B854" s="4" t="str">
        <f t="shared" si="814"/>
        <v>Planta GNL / LNG Plant</v>
      </c>
      <c r="C854" s="78">
        <f t="shared" ref="C854:E854" si="815">(C567*C280)/SUMPRODUCT(C$12:C$292,C$299:C$579)</f>
        <v>1.4888738172609117E-3</v>
      </c>
      <c r="D854" s="78">
        <f t="shared" si="815"/>
        <v>1.5279966458221666E-3</v>
      </c>
      <c r="E854" s="79">
        <f t="shared" si="815"/>
        <v>1.4110197179214832E-3</v>
      </c>
    </row>
    <row r="855" spans="1:5" ht="15" customHeight="1" x14ac:dyDescent="0.25">
      <c r="A855" s="41" t="str">
        <f t="shared" ref="A855:B855" si="816">A568</f>
        <v>PR Sagunto</v>
      </c>
      <c r="B855" s="4" t="str">
        <f t="shared" si="816"/>
        <v>Planta GNL / LNG Plant</v>
      </c>
      <c r="C855" s="78">
        <f t="shared" ref="C855:E855" si="817">(C568*C281)/SUMPRODUCT(C$12:C$292,C$299:C$579)</f>
        <v>9.1273835372671661E-4</v>
      </c>
      <c r="D855" s="78">
        <f t="shared" si="817"/>
        <v>9.6170430741198657E-4</v>
      </c>
      <c r="E855" s="79">
        <f t="shared" si="817"/>
        <v>9.1449729778096548E-4</v>
      </c>
    </row>
    <row r="856" spans="1:5" ht="15" customHeight="1" x14ac:dyDescent="0.25">
      <c r="A856" s="41" t="str">
        <f t="shared" ref="A856:B856" si="818">A569</f>
        <v>PR Mugardos</v>
      </c>
      <c r="B856" s="4" t="str">
        <f t="shared" si="818"/>
        <v>Planta GNL / LNG Plant</v>
      </c>
      <c r="C856" s="78">
        <f t="shared" ref="C856:E856" si="819">(C569*C282)/SUMPRODUCT(C$12:C$292,C$299:C$579)</f>
        <v>8.2437075604387458E-4</v>
      </c>
      <c r="D856" s="78">
        <f t="shared" si="819"/>
        <v>8.4637949059851285E-4</v>
      </c>
      <c r="E856" s="79">
        <f t="shared" si="819"/>
        <v>8.4736448837683396E-4</v>
      </c>
    </row>
    <row r="857" spans="1:5" ht="15" customHeight="1" x14ac:dyDescent="0.25">
      <c r="A857" s="41" t="str">
        <f t="shared" ref="A857:B857" si="820">A570</f>
        <v>PR El Musel</v>
      </c>
      <c r="B857" s="4" t="str">
        <f t="shared" si="820"/>
        <v>Planta GNL / LNG Plant</v>
      </c>
      <c r="C857" s="78">
        <f t="shared" ref="C857:E857" si="821">(C570*C283)/SUMPRODUCT(C$12:C$292,C$299:C$579)</f>
        <v>1.3809995903304751E-4</v>
      </c>
      <c r="D857" s="78">
        <f t="shared" si="821"/>
        <v>3.8657288452169304E-4</v>
      </c>
      <c r="E857" s="79">
        <f t="shared" si="821"/>
        <v>4.1415753474999229E-4</v>
      </c>
    </row>
    <row r="858" spans="1:5" ht="15" customHeight="1" x14ac:dyDescent="0.25">
      <c r="A858" s="41" t="str">
        <f t="shared" ref="A858:B858" si="822">A571</f>
        <v>CI Tarifa</v>
      </c>
      <c r="B858" s="4" t="str">
        <f t="shared" si="822"/>
        <v>CI Tarifa</v>
      </c>
      <c r="C858" s="78">
        <f t="shared" ref="C858:E858" si="823">(C571*C284)/SUMPRODUCT(C$12:C$292,C$299:C$579)</f>
        <v>1.3189625733599742E-2</v>
      </c>
      <c r="D858" s="78">
        <f t="shared" si="823"/>
        <v>1.3696548036415771E-2</v>
      </c>
      <c r="E858" s="79">
        <f t="shared" si="823"/>
        <v>1.4097605258441611E-2</v>
      </c>
    </row>
    <row r="859" spans="1:5" ht="15" customHeight="1" x14ac:dyDescent="0.25">
      <c r="A859" s="41" t="str">
        <f t="shared" ref="A859:B859" si="824">A572</f>
        <v>CI Biriatou</v>
      </c>
      <c r="B859" s="4" t="str">
        <f t="shared" si="824"/>
        <v>VIP Pirineos</v>
      </c>
      <c r="C859" s="78">
        <f t="shared" ref="C859:E859" si="825">(C572*C285)/SUMPRODUCT(C$12:C$292,C$299:C$579)</f>
        <v>3.5897834412251146E-2</v>
      </c>
      <c r="D859" s="78">
        <f t="shared" si="825"/>
        <v>3.6831263971321249E-2</v>
      </c>
      <c r="E859" s="79">
        <f t="shared" si="825"/>
        <v>3.661451303814317E-2</v>
      </c>
    </row>
    <row r="860" spans="1:5" ht="15" customHeight="1" x14ac:dyDescent="0.25">
      <c r="A860" s="41" t="str">
        <f t="shared" ref="A860:B860" si="826">A573</f>
        <v>CI Larrau</v>
      </c>
      <c r="B860" s="4" t="str">
        <f t="shared" si="826"/>
        <v>VIP Pirineos</v>
      </c>
      <c r="C860" s="78">
        <f t="shared" ref="C860:E860" si="827">(C573*C286)/SUMPRODUCT(C$12:C$292,C$299:C$579)</f>
        <v>5.759752077411897E-2</v>
      </c>
      <c r="D860" s="78">
        <f t="shared" si="827"/>
        <v>5.9175240814674221E-2</v>
      </c>
      <c r="E860" s="79">
        <f t="shared" si="827"/>
        <v>5.5074380617738145E-2</v>
      </c>
    </row>
    <row r="861" spans="1:5" ht="15" customHeight="1" x14ac:dyDescent="0.25">
      <c r="A861" s="41" t="str">
        <f t="shared" ref="A861:B861" si="828">A574</f>
        <v>CI Badajoz</v>
      </c>
      <c r="B861" s="4" t="str">
        <f t="shared" si="828"/>
        <v>VIP Ibérico</v>
      </c>
      <c r="C861" s="78">
        <f t="shared" ref="C861:E861" si="829">(C574*C287)/SUMPRODUCT(C$12:C$292,C$299:C$579)</f>
        <v>3.1319632775572447E-2</v>
      </c>
      <c r="D861" s="78">
        <f t="shared" si="829"/>
        <v>3.0892461002706588E-2</v>
      </c>
      <c r="E861" s="79">
        <f t="shared" si="829"/>
        <v>3.0497015269849E-2</v>
      </c>
    </row>
    <row r="862" spans="1:5" ht="15" customHeight="1" x14ac:dyDescent="0.25">
      <c r="A862" s="41" t="str">
        <f t="shared" ref="A862:B862" si="830">A575</f>
        <v>CI Tuy</v>
      </c>
      <c r="B862" s="4" t="str">
        <f t="shared" si="830"/>
        <v>VIP Ibérico</v>
      </c>
      <c r="C862" s="78">
        <f t="shared" ref="C862:E862" si="831">(C575*C288)/SUMPRODUCT(C$12:C$292,C$299:C$579)</f>
        <v>3.2527590514895475E-3</v>
      </c>
      <c r="D862" s="78">
        <f t="shared" si="831"/>
        <v>3.1871181646120393E-3</v>
      </c>
      <c r="E862" s="79">
        <f t="shared" si="831"/>
        <v>3.1642991385925092E-3</v>
      </c>
    </row>
    <row r="863" spans="1:5" ht="15" customHeight="1" x14ac:dyDescent="0.25">
      <c r="A863" s="41" t="str">
        <f t="shared" ref="A863:B863" si="832">A576</f>
        <v>AS Serrablo</v>
      </c>
      <c r="B863" s="4" t="str">
        <f t="shared" si="832"/>
        <v>AA.SS / Storage facilities</v>
      </c>
      <c r="C863" s="78">
        <f t="shared" ref="C863:E863" si="833">(C576*C289)/SUMPRODUCT(C$12:C$292,C$299:C$579)</f>
        <v>3.9303807852099143E-3</v>
      </c>
      <c r="D863" s="78">
        <f t="shared" si="833"/>
        <v>3.1748218570407322E-3</v>
      </c>
      <c r="E863" s="79">
        <f t="shared" si="833"/>
        <v>4.3228678026543087E-3</v>
      </c>
    </row>
    <row r="864" spans="1:5" ht="15" customHeight="1" x14ac:dyDescent="0.25">
      <c r="A864" s="41" t="str">
        <f t="shared" ref="A864:B864" si="834">A577</f>
        <v>AS Gaviota</v>
      </c>
      <c r="B864" s="4" t="str">
        <f t="shared" si="834"/>
        <v>AA.SS / Storage facilities</v>
      </c>
      <c r="C864" s="78">
        <f t="shared" ref="C864:E864" si="835">(C577*C290)/SUMPRODUCT(C$12:C$292,C$299:C$579)</f>
        <v>7.5894755062451517E-3</v>
      </c>
      <c r="D864" s="78">
        <f t="shared" si="835"/>
        <v>6.0909931148807684E-3</v>
      </c>
      <c r="E864" s="79">
        <f t="shared" si="835"/>
        <v>8.250069873907185E-3</v>
      </c>
    </row>
    <row r="865" spans="1:5" ht="15" customHeight="1" x14ac:dyDescent="0.25">
      <c r="A865" s="41" t="str">
        <f t="shared" ref="A865:B865" si="836">A578</f>
        <v>AS Yela</v>
      </c>
      <c r="B865" s="4" t="str">
        <f t="shared" si="836"/>
        <v>AA.SS / Storage facilities</v>
      </c>
      <c r="C865" s="78">
        <f t="shared" ref="C865:E865" si="837">(C578*C291)/SUMPRODUCT(C$12:C$292,C$299:C$579)</f>
        <v>4.4831419688887422E-3</v>
      </c>
      <c r="D865" s="78">
        <f t="shared" si="837"/>
        <v>3.6046668605796963E-3</v>
      </c>
      <c r="E865" s="79">
        <f t="shared" si="837"/>
        <v>4.8931831450436261E-3</v>
      </c>
    </row>
    <row r="866" spans="1:5" ht="15" customHeight="1" thickBot="1" x14ac:dyDescent="0.3">
      <c r="A866" s="41" t="str">
        <f t="shared" ref="A866:B866" si="838">A579</f>
        <v>YAC/AS Marismas</v>
      </c>
      <c r="B866" s="4" t="str">
        <f t="shared" si="838"/>
        <v>AA.SS / Storage facilities</v>
      </c>
      <c r="C866" s="78">
        <f t="shared" ref="C866:E866" si="839">(C579*C292)/SUMPRODUCT(C$12:C$292,C$299:C$579)</f>
        <v>1.6631559438715801E-4</v>
      </c>
      <c r="D866" s="78">
        <f t="shared" si="839"/>
        <v>1.3608327930845435E-4</v>
      </c>
      <c r="E866" s="79">
        <f t="shared" si="839"/>
        <v>1.8618321249216875E-4</v>
      </c>
    </row>
    <row r="867" spans="1:5" ht="18.75" customHeight="1" thickBot="1" x14ac:dyDescent="0.3">
      <c r="A867" s="28" t="s">
        <v>7</v>
      </c>
      <c r="B867" s="29"/>
      <c r="C867" s="118">
        <f>SUM(C586:C866)</f>
        <v>0.99999999999999989</v>
      </c>
      <c r="D867" s="118">
        <f>SUM(D586:D866)</f>
        <v>1.0000000000000002</v>
      </c>
      <c r="E867" s="119">
        <f>SUM(E586:E866)</f>
        <v>1.0000000000000004</v>
      </c>
    </row>
    <row r="869" spans="1:5" ht="27.75" customHeight="1" x14ac:dyDescent="0.25">
      <c r="A869" s="84" t="s">
        <v>90</v>
      </c>
      <c r="B869" s="18"/>
      <c r="C869" s="19"/>
      <c r="D869" s="19"/>
      <c r="E869" s="19"/>
    </row>
    <row r="870" spans="1:5" ht="5.0999999999999996" customHeight="1" thickBot="1" x14ac:dyDescent="0.3"/>
    <row r="871" spans="1:5" ht="15" customHeight="1" x14ac:dyDescent="0.25">
      <c r="A871" s="216" t="s">
        <v>36</v>
      </c>
      <c r="B871" s="214" t="s">
        <v>12</v>
      </c>
      <c r="C871" s="22" t="s">
        <v>11</v>
      </c>
      <c r="D871" s="23"/>
      <c r="E871" s="24"/>
    </row>
    <row r="872" spans="1:5" ht="33" customHeight="1" x14ac:dyDescent="0.25">
      <c r="A872" s="217"/>
      <c r="B872" s="215"/>
      <c r="C872" s="21" t="s">
        <v>57</v>
      </c>
      <c r="D872" s="21" t="s">
        <v>58</v>
      </c>
      <c r="E872" s="25" t="s">
        <v>59</v>
      </c>
    </row>
    <row r="873" spans="1:5" ht="15" customHeight="1" x14ac:dyDescent="0.25">
      <c r="A873" s="48" t="str">
        <f>A586</f>
        <v>01.1A</v>
      </c>
      <c r="B873" s="4" t="str">
        <f>B586</f>
        <v>Salida Nacional / National exit</v>
      </c>
      <c r="C873" s="46">
        <f>(Input!C$18*Input!C$198)*C586</f>
        <v>3492606.5502150371</v>
      </c>
      <c r="D873" s="46">
        <f>(Input!D$18*Input!D$198)*D586</f>
        <v>2879111.0815449632</v>
      </c>
      <c r="E873" s="51">
        <f>(Input!E$18*Input!E$198)*E586</f>
        <v>2248847.4892510031</v>
      </c>
    </row>
    <row r="874" spans="1:5" ht="15" customHeight="1" x14ac:dyDescent="0.25">
      <c r="A874" s="41" t="str">
        <f t="shared" ref="A874:B874" si="840">A587</f>
        <v>03A</v>
      </c>
      <c r="B874" s="4" t="str">
        <f t="shared" si="840"/>
        <v>Salida Nacional / National exit</v>
      </c>
      <c r="C874" s="46">
        <f>(Input!C$18*Input!C$198)*C587</f>
        <v>3519714.5544238156</v>
      </c>
      <c r="D874" s="46">
        <f>(Input!D$18*Input!D$198)*D587</f>
        <v>2673073.1860210663</v>
      </c>
      <c r="E874" s="51">
        <f>(Input!E$18*Input!E$198)*E587</f>
        <v>1887191.5920859992</v>
      </c>
    </row>
    <row r="875" spans="1:5" ht="15" customHeight="1" x14ac:dyDescent="0.25">
      <c r="A875" s="41" t="str">
        <f t="shared" ref="A875:B875" si="841">A588</f>
        <v>1.01</v>
      </c>
      <c r="B875" s="4" t="str">
        <f t="shared" si="841"/>
        <v>Salida Nacional / National exit</v>
      </c>
      <c r="C875" s="46">
        <f>(Input!C$18*Input!C$198)*C588</f>
        <v>143973.3984804654</v>
      </c>
      <c r="D875" s="46">
        <f>(Input!D$18*Input!D$198)*D588</f>
        <v>132635.89812786676</v>
      </c>
      <c r="E875" s="51">
        <f>(Input!E$18*Input!E$198)*E588</f>
        <v>115374.9225315713</v>
      </c>
    </row>
    <row r="876" spans="1:5" ht="15" customHeight="1" x14ac:dyDescent="0.25">
      <c r="A876" s="41" t="str">
        <f t="shared" ref="A876:B876" si="842">A589</f>
        <v>10</v>
      </c>
      <c r="B876" s="4" t="str">
        <f t="shared" si="842"/>
        <v>Salida Nacional / National exit</v>
      </c>
      <c r="C876" s="46">
        <f>(Input!C$18*Input!C$198)*C589</f>
        <v>48991.263909757959</v>
      </c>
      <c r="D876" s="46">
        <f>(Input!D$18*Input!D$198)*D589</f>
        <v>44999.436619326036</v>
      </c>
      <c r="E876" s="51">
        <f>(Input!E$18*Input!E$198)*E589</f>
        <v>39146.668227350281</v>
      </c>
    </row>
    <row r="877" spans="1:5" ht="15" customHeight="1" x14ac:dyDescent="0.25">
      <c r="A877" s="41" t="str">
        <f t="shared" ref="A877:B877" si="843">A590</f>
        <v>11</v>
      </c>
      <c r="B877" s="4" t="str">
        <f t="shared" si="843"/>
        <v>Salida Nacional / National exit</v>
      </c>
      <c r="C877" s="46">
        <f>(Input!C$18*Input!C$198)*C590</f>
        <v>2762133.4170577521</v>
      </c>
      <c r="D877" s="46">
        <f>(Input!D$18*Input!D$198)*D590</f>
        <v>2591745.1587204682</v>
      </c>
      <c r="E877" s="51">
        <f>(Input!E$18*Input!E$198)*E590</f>
        <v>2260561.0329941018</v>
      </c>
    </row>
    <row r="878" spans="1:5" ht="15" customHeight="1" x14ac:dyDescent="0.25">
      <c r="A878" s="41" t="str">
        <f t="shared" ref="A878:B878" si="844">A591</f>
        <v>12</v>
      </c>
      <c r="B878" s="4" t="str">
        <f t="shared" si="844"/>
        <v>Salida Nacional / National exit</v>
      </c>
      <c r="C878" s="46">
        <f>(Input!C$18*Input!C$198)*C591</f>
        <v>2007208.6928094425</v>
      </c>
      <c r="D878" s="46">
        <f>(Input!D$18*Input!D$198)*D591</f>
        <v>1729126.9158994872</v>
      </c>
      <c r="E878" s="51">
        <f>(Input!E$18*Input!E$198)*E591</f>
        <v>1389702.8715756459</v>
      </c>
    </row>
    <row r="879" spans="1:5" ht="15" customHeight="1" x14ac:dyDescent="0.25">
      <c r="A879" s="41" t="str">
        <f t="shared" ref="A879:B879" si="845">A592</f>
        <v>13</v>
      </c>
      <c r="B879" s="4" t="str">
        <f t="shared" si="845"/>
        <v>Salida Nacional / National exit</v>
      </c>
      <c r="C879" s="46">
        <f>(Input!C$18*Input!C$198)*C592</f>
        <v>21805.074703670631</v>
      </c>
      <c r="D879" s="46">
        <f>(Input!D$18*Input!D$198)*D592</f>
        <v>20453.414400364189</v>
      </c>
      <c r="E879" s="51">
        <f>(Input!E$18*Input!E$198)*E592</f>
        <v>17839.40354599903</v>
      </c>
    </row>
    <row r="880" spans="1:5" ht="15" customHeight="1" x14ac:dyDescent="0.25">
      <c r="A880" s="41" t="str">
        <f t="shared" ref="A880:B880" si="846">A593</f>
        <v>13A</v>
      </c>
      <c r="B880" s="4" t="str">
        <f t="shared" si="846"/>
        <v>Salida Nacional / National exit</v>
      </c>
      <c r="C880" s="46">
        <f>(Input!C$18*Input!C$198)*C593</f>
        <v>1912560.9944281918</v>
      </c>
      <c r="D880" s="46">
        <f>(Input!D$18*Input!D$198)*D593</f>
        <v>1699719.0303226637</v>
      </c>
      <c r="E880" s="51">
        <f>(Input!E$18*Input!E$198)*E593</f>
        <v>1408807.0257579754</v>
      </c>
    </row>
    <row r="881" spans="1:5" ht="15" customHeight="1" x14ac:dyDescent="0.25">
      <c r="A881" s="41" t="str">
        <f t="shared" ref="A881:B881" si="847">A594</f>
        <v>14</v>
      </c>
      <c r="B881" s="4" t="str">
        <f t="shared" si="847"/>
        <v>Salida Nacional / National exit</v>
      </c>
      <c r="C881" s="46">
        <f>(Input!C$18*Input!C$198)*C594</f>
        <v>1149.0755223771152</v>
      </c>
      <c r="D881" s="46">
        <f>(Input!D$18*Input!D$198)*D594</f>
        <v>1077.6800191466741</v>
      </c>
      <c r="E881" s="51">
        <f>(Input!E$18*Input!E$198)*E594</f>
        <v>939.93930699156397</v>
      </c>
    </row>
    <row r="882" spans="1:5" ht="15" customHeight="1" x14ac:dyDescent="0.25">
      <c r="A882" s="41" t="str">
        <f t="shared" ref="A882:B882" si="848">A595</f>
        <v>15</v>
      </c>
      <c r="B882" s="4" t="str">
        <f t="shared" si="848"/>
        <v>Salida Nacional / National exit</v>
      </c>
      <c r="C882" s="46">
        <f>(Input!C$18*Input!C$198)*C595</f>
        <v>1255.2636263046484</v>
      </c>
      <c r="D882" s="46">
        <f>(Input!D$18*Input!D$198)*D595</f>
        <v>1147.7011818087019</v>
      </c>
      <c r="E882" s="51">
        <f>(Input!E$18*Input!E$198)*E595</f>
        <v>997.48336901835592</v>
      </c>
    </row>
    <row r="883" spans="1:5" ht="15" customHeight="1" x14ac:dyDescent="0.25">
      <c r="A883" s="41" t="str">
        <f t="shared" ref="A883:B883" si="849">A596</f>
        <v>15.02</v>
      </c>
      <c r="B883" s="4" t="str">
        <f t="shared" si="849"/>
        <v>Salida Nacional / National exit</v>
      </c>
      <c r="C883" s="46">
        <f>(Input!C$18*Input!C$198)*C596</f>
        <v>391961.49912745226</v>
      </c>
      <c r="D883" s="46">
        <f>(Input!D$18*Input!D$198)*D596</f>
        <v>367036.21572291187</v>
      </c>
      <c r="E883" s="51">
        <f>(Input!E$18*Input!E$198)*E596</f>
        <v>320602.35238550638</v>
      </c>
    </row>
    <row r="884" spans="1:5" ht="15" customHeight="1" x14ac:dyDescent="0.25">
      <c r="A884" s="41" t="str">
        <f t="shared" ref="A884:B884" si="850">A597</f>
        <v>15.04</v>
      </c>
      <c r="B884" s="4" t="str">
        <f t="shared" si="850"/>
        <v>Salida Nacional / National exit</v>
      </c>
      <c r="C884" s="46">
        <f>(Input!C$18*Input!C$198)*C597</f>
        <v>61065.427067272809</v>
      </c>
      <c r="D884" s="46">
        <f>(Input!D$18*Input!D$198)*D597</f>
        <v>56820.780597413264</v>
      </c>
      <c r="E884" s="51">
        <f>(Input!E$18*Input!E$198)*E597</f>
        <v>49521.648901225657</v>
      </c>
    </row>
    <row r="885" spans="1:5" ht="15" customHeight="1" x14ac:dyDescent="0.25">
      <c r="A885" s="41" t="str">
        <f t="shared" ref="A885:B885" si="851">A598</f>
        <v>15.07</v>
      </c>
      <c r="B885" s="4" t="str">
        <f t="shared" si="851"/>
        <v>Salida Nacional / National exit</v>
      </c>
      <c r="C885" s="46">
        <f>(Input!C$18*Input!C$198)*C598</f>
        <v>824312.54754799756</v>
      </c>
      <c r="D885" s="46">
        <f>(Input!D$18*Input!D$198)*D598</f>
        <v>777614.20794595836</v>
      </c>
      <c r="E885" s="51">
        <f>(Input!E$18*Input!E$198)*E598</f>
        <v>679703.38255191618</v>
      </c>
    </row>
    <row r="886" spans="1:5" ht="15" customHeight="1" x14ac:dyDescent="0.25">
      <c r="A886" s="41" t="str">
        <f t="shared" ref="A886:B886" si="852">A599</f>
        <v>15.08</v>
      </c>
      <c r="B886" s="4" t="str">
        <f t="shared" si="852"/>
        <v>Salida Nacional / National exit</v>
      </c>
      <c r="C886" s="46">
        <f>(Input!C$18*Input!C$198)*C599</f>
        <v>812363.07410959469</v>
      </c>
      <c r="D886" s="46">
        <f>(Input!D$18*Input!D$198)*D599</f>
        <v>766166.94491558115</v>
      </c>
      <c r="E886" s="51">
        <f>(Input!E$18*Input!E$198)*E599</f>
        <v>669543.74005234556</v>
      </c>
    </row>
    <row r="887" spans="1:5" ht="15" customHeight="1" x14ac:dyDescent="0.25">
      <c r="A887" s="41" t="str">
        <f t="shared" ref="A887:B887" si="853">A600</f>
        <v>15.08A</v>
      </c>
      <c r="B887" s="4" t="str">
        <f t="shared" si="853"/>
        <v>Salida Nacional / National exit</v>
      </c>
      <c r="C887" s="46">
        <f>(Input!C$18*Input!C$198)*C600</f>
        <v>593034.16168627539</v>
      </c>
      <c r="D887" s="46">
        <f>(Input!D$18*Input!D$198)*D600</f>
        <v>559443.82580586802</v>
      </c>
      <c r="E887" s="51">
        <f>(Input!E$18*Input!E$198)*E600</f>
        <v>488889.75298617984</v>
      </c>
    </row>
    <row r="888" spans="1:5" ht="15" customHeight="1" x14ac:dyDescent="0.25">
      <c r="A888" s="41" t="str">
        <f t="shared" ref="A888:B888" si="854">A601</f>
        <v>15.09</v>
      </c>
      <c r="B888" s="4" t="str">
        <f t="shared" si="854"/>
        <v>Salida Nacional / National exit</v>
      </c>
      <c r="C888" s="46">
        <f>(Input!C$18*Input!C$198)*C601</f>
        <v>550990.47167679749</v>
      </c>
      <c r="D888" s="46">
        <f>(Input!D$18*Input!D$198)*D601</f>
        <v>519815.69331356307</v>
      </c>
      <c r="E888" s="51">
        <f>(Input!E$18*Input!E$198)*E601</f>
        <v>454258.99426800397</v>
      </c>
    </row>
    <row r="889" spans="1:5" ht="15" customHeight="1" x14ac:dyDescent="0.25">
      <c r="A889" s="41" t="str">
        <f t="shared" ref="A889:B889" si="855">A602</f>
        <v>15.09AD</v>
      </c>
      <c r="B889" s="4" t="str">
        <f t="shared" si="855"/>
        <v>Salida Nacional / National exit</v>
      </c>
      <c r="C889" s="46">
        <f>(Input!C$18*Input!C$198)*C602</f>
        <v>4901268.0946638715</v>
      </c>
      <c r="D889" s="46">
        <f>(Input!D$18*Input!D$198)*D602</f>
        <v>4401231.2543568313</v>
      </c>
      <c r="E889" s="51">
        <f>(Input!E$18*Input!E$198)*E602</f>
        <v>3675599.9238977935</v>
      </c>
    </row>
    <row r="890" spans="1:5" ht="15" customHeight="1" x14ac:dyDescent="0.25">
      <c r="A890" s="41" t="str">
        <f t="shared" ref="A890:B890" si="856">A603</f>
        <v>15.09X</v>
      </c>
      <c r="B890" s="4" t="str">
        <f t="shared" si="856"/>
        <v>Salida Nacional / National exit</v>
      </c>
      <c r="C890" s="46">
        <f>(Input!C$18*Input!C$198)*C603</f>
        <v>215074.11850737725</v>
      </c>
      <c r="D890" s="46">
        <f>(Input!D$18*Input!D$198)*D603</f>
        <v>203011.1273108446</v>
      </c>
      <c r="E890" s="51">
        <f>(Input!E$18*Input!E$198)*E603</f>
        <v>177407.34698169769</v>
      </c>
    </row>
    <row r="891" spans="1:5" ht="15" customHeight="1" x14ac:dyDescent="0.25">
      <c r="A891" s="41" t="str">
        <f t="shared" ref="A891:B891" si="857">A604</f>
        <v>15.09X.3</v>
      </c>
      <c r="B891" s="4" t="str">
        <f t="shared" si="857"/>
        <v>Salida Nacional / National exit</v>
      </c>
      <c r="C891" s="46">
        <f>(Input!C$18*Input!C$198)*C604</f>
        <v>516310.17627455265</v>
      </c>
      <c r="D891" s="46">
        <f>(Input!D$18*Input!D$198)*D604</f>
        <v>481788.62167788326</v>
      </c>
      <c r="E891" s="51">
        <f>(Input!E$18*Input!E$198)*E604</f>
        <v>419668.86744378938</v>
      </c>
    </row>
    <row r="892" spans="1:5" ht="15" customHeight="1" x14ac:dyDescent="0.25">
      <c r="A892" s="41" t="str">
        <f t="shared" ref="A892:B892" si="858">A605</f>
        <v>15.10</v>
      </c>
      <c r="B892" s="4" t="str">
        <f t="shared" si="858"/>
        <v>Salida Nacional / National exit</v>
      </c>
      <c r="C892" s="46">
        <f>(Input!C$18*Input!C$198)*C605</f>
        <v>70786.981345705542</v>
      </c>
      <c r="D892" s="46">
        <f>(Input!D$18*Input!D$198)*D605</f>
        <v>66675.488661700394</v>
      </c>
      <c r="E892" s="51">
        <f>(Input!E$18*Input!E$198)*E605</f>
        <v>58236.174342320279</v>
      </c>
    </row>
    <row r="893" spans="1:5" ht="15" customHeight="1" x14ac:dyDescent="0.25">
      <c r="A893" s="41" t="str">
        <f t="shared" ref="A893:B893" si="859">A606</f>
        <v>15.11</v>
      </c>
      <c r="B893" s="4" t="str">
        <f t="shared" si="859"/>
        <v>Salida Nacional / National exit</v>
      </c>
      <c r="C893" s="46">
        <f>(Input!C$18*Input!C$198)*C606</f>
        <v>420541.87440457317</v>
      </c>
      <c r="D893" s="46">
        <f>(Input!D$18*Input!D$198)*D606</f>
        <v>397759.62265478336</v>
      </c>
      <c r="E893" s="51">
        <f>(Input!E$18*Input!E$198)*E606</f>
        <v>346749.45544429106</v>
      </c>
    </row>
    <row r="894" spans="1:5" ht="15" customHeight="1" x14ac:dyDescent="0.25">
      <c r="A894" s="41" t="str">
        <f t="shared" ref="A894:B894" si="860">A607</f>
        <v>15.12</v>
      </c>
      <c r="B894" s="4" t="str">
        <f t="shared" si="860"/>
        <v>Salida Nacional / National exit</v>
      </c>
      <c r="C894" s="46">
        <f>(Input!C$18*Input!C$198)*C607</f>
        <v>307168.76645332773</v>
      </c>
      <c r="D894" s="46">
        <f>(Input!D$18*Input!D$198)*D607</f>
        <v>286042.04773580114</v>
      </c>
      <c r="E894" s="51">
        <f>(Input!E$18*Input!E$198)*E607</f>
        <v>249106.4366362865</v>
      </c>
    </row>
    <row r="895" spans="1:5" ht="15" customHeight="1" x14ac:dyDescent="0.25">
      <c r="A895" s="41" t="str">
        <f t="shared" ref="A895:B895" si="861">A608</f>
        <v>15.13E.C.</v>
      </c>
      <c r="B895" s="4" t="str">
        <f t="shared" si="861"/>
        <v>Salida Nacional / National exit</v>
      </c>
      <c r="C895" s="46">
        <f>(Input!C$18*Input!C$198)*C608</f>
        <v>26.149357381015736</v>
      </c>
      <c r="D895" s="46">
        <f>(Input!D$18*Input!D$198)*D608</f>
        <v>24.352935941531872</v>
      </c>
      <c r="E895" s="51">
        <f>(Input!E$18*Input!E$198)*E608</f>
        <v>21.206390278600587</v>
      </c>
    </row>
    <row r="896" spans="1:5" ht="15" customHeight="1" x14ac:dyDescent="0.25">
      <c r="A896" s="41" t="str">
        <f t="shared" ref="A896:B896" si="862">A609</f>
        <v>15.14</v>
      </c>
      <c r="B896" s="4" t="str">
        <f t="shared" si="862"/>
        <v>Salida Nacional / National exit</v>
      </c>
      <c r="C896" s="46">
        <f>(Input!C$18*Input!C$198)*C609</f>
        <v>1584438.4037109753</v>
      </c>
      <c r="D896" s="46">
        <f>(Input!D$18*Input!D$198)*D609</f>
        <v>1475589.8801931799</v>
      </c>
      <c r="E896" s="51">
        <f>(Input!E$18*Input!E$198)*E609</f>
        <v>1284934.7944981246</v>
      </c>
    </row>
    <row r="897" spans="1:5" ht="15" customHeight="1" x14ac:dyDescent="0.25">
      <c r="A897" s="41" t="str">
        <f t="shared" ref="A897:B897" si="863">A610</f>
        <v>15.15</v>
      </c>
      <c r="B897" s="4" t="str">
        <f t="shared" si="863"/>
        <v>Salida Nacional / National exit</v>
      </c>
      <c r="C897" s="46">
        <f>(Input!C$18*Input!C$198)*C610</f>
        <v>222533.55845175145</v>
      </c>
      <c r="D897" s="46">
        <f>(Input!D$18*Input!D$198)*D610</f>
        <v>207310.31577939994</v>
      </c>
      <c r="E897" s="51">
        <f>(Input!E$18*Input!E$198)*E610</f>
        <v>180527.06800265337</v>
      </c>
    </row>
    <row r="898" spans="1:5" ht="15" customHeight="1" x14ac:dyDescent="0.25">
      <c r="A898" s="41" t="str">
        <f t="shared" ref="A898:B898" si="864">A611</f>
        <v>15.16</v>
      </c>
      <c r="B898" s="4" t="str">
        <f t="shared" si="864"/>
        <v>Salida Nacional / National exit</v>
      </c>
      <c r="C898" s="46">
        <f>(Input!C$18*Input!C$198)*C611</f>
        <v>232061.63922948917</v>
      </c>
      <c r="D898" s="46">
        <f>(Input!D$18*Input!D$198)*D611</f>
        <v>214604.87710879295</v>
      </c>
      <c r="E898" s="51">
        <f>(Input!E$18*Input!E$198)*E611</f>
        <v>186361.54634561512</v>
      </c>
    </row>
    <row r="899" spans="1:5" ht="15" customHeight="1" x14ac:dyDescent="0.25">
      <c r="A899" s="41" t="str">
        <f t="shared" ref="A899:B899" si="865">A612</f>
        <v>15.17</v>
      </c>
      <c r="B899" s="4" t="str">
        <f t="shared" si="865"/>
        <v>Salida Nacional / National exit</v>
      </c>
      <c r="C899" s="46">
        <f>(Input!C$18*Input!C$198)*C612</f>
        <v>230271.52412439112</v>
      </c>
      <c r="D899" s="46">
        <f>(Input!D$18*Input!D$198)*D612</f>
        <v>217488.69548670531</v>
      </c>
      <c r="E899" s="51">
        <f>(Input!E$18*Input!E$198)*E612</f>
        <v>189496.76340645264</v>
      </c>
    </row>
    <row r="900" spans="1:5" ht="15" customHeight="1" x14ac:dyDescent="0.25">
      <c r="A900" s="41" t="str">
        <f t="shared" ref="A900:B900" si="866">A613</f>
        <v>15.19</v>
      </c>
      <c r="B900" s="4" t="str">
        <f t="shared" si="866"/>
        <v>Salida Nacional / National exit</v>
      </c>
      <c r="C900" s="46">
        <f>(Input!C$18*Input!C$198)*C613</f>
        <v>156580.54079046368</v>
      </c>
      <c r="D900" s="46">
        <f>(Input!D$18*Input!D$198)*D613</f>
        <v>146985.33731463499</v>
      </c>
      <c r="E900" s="51">
        <f>(Input!E$18*Input!E$198)*E613</f>
        <v>128212.28553010795</v>
      </c>
    </row>
    <row r="901" spans="1:5" ht="15" customHeight="1" x14ac:dyDescent="0.25">
      <c r="A901" s="41" t="str">
        <f t="shared" ref="A901:B901" si="867">A614</f>
        <v>15.20.04</v>
      </c>
      <c r="B901" s="4" t="str">
        <f t="shared" si="867"/>
        <v>Salida Nacional / National exit</v>
      </c>
      <c r="C901" s="46">
        <f>(Input!C$18*Input!C$198)*C614</f>
        <v>16618.799948507742</v>
      </c>
      <c r="D901" s="46">
        <f>(Input!D$18*Input!D$198)*D614</f>
        <v>15453.779247627925</v>
      </c>
      <c r="E901" s="51">
        <f>(Input!E$18*Input!E$198)*E614</f>
        <v>13453.111593037565</v>
      </c>
    </row>
    <row r="902" spans="1:5" ht="15" customHeight="1" x14ac:dyDescent="0.25">
      <c r="A902" s="41" t="str">
        <f t="shared" ref="A902:B902" si="868">A615</f>
        <v>15.20.05</v>
      </c>
      <c r="B902" s="4" t="str">
        <f t="shared" si="868"/>
        <v>Salida Nacional / National exit</v>
      </c>
      <c r="C902" s="46">
        <f>(Input!C$18*Input!C$198)*C615</f>
        <v>14152.775326047175</v>
      </c>
      <c r="D902" s="46">
        <f>(Input!D$18*Input!D$198)*D615</f>
        <v>13021.096763189522</v>
      </c>
      <c r="E902" s="51">
        <f>(Input!E$18*Input!E$198)*E615</f>
        <v>11310.537328639441</v>
      </c>
    </row>
    <row r="903" spans="1:5" ht="15" customHeight="1" x14ac:dyDescent="0.25">
      <c r="A903" s="41" t="str">
        <f t="shared" ref="A903:B903" si="869">A616</f>
        <v>15.20.06</v>
      </c>
      <c r="B903" s="4" t="str">
        <f t="shared" si="869"/>
        <v>Salida Nacional / National exit</v>
      </c>
      <c r="C903" s="46">
        <f>(Input!C$18*Input!C$198)*C616</f>
        <v>256319.74004393379</v>
      </c>
      <c r="D903" s="46">
        <f>(Input!D$18*Input!D$198)*D616</f>
        <v>237693.16888827071</v>
      </c>
      <c r="E903" s="51">
        <f>(Input!E$18*Input!E$198)*E616</f>
        <v>206784.9578656957</v>
      </c>
    </row>
    <row r="904" spans="1:5" ht="15" customHeight="1" x14ac:dyDescent="0.25">
      <c r="A904" s="41" t="str">
        <f t="shared" ref="A904:B904" si="870">A617</f>
        <v>15.20A.1</v>
      </c>
      <c r="B904" s="4" t="str">
        <f t="shared" si="870"/>
        <v>Salida Nacional / National exit</v>
      </c>
      <c r="C904" s="46">
        <f>(Input!C$18*Input!C$198)*C617</f>
        <v>445015.72195625823</v>
      </c>
      <c r="D904" s="46">
        <f>(Input!D$18*Input!D$198)*D617</f>
        <v>418334.6618009049</v>
      </c>
      <c r="E904" s="51">
        <f>(Input!E$18*Input!E$198)*E617</f>
        <v>364952.69705301872</v>
      </c>
    </row>
    <row r="905" spans="1:5" ht="15" customHeight="1" x14ac:dyDescent="0.25">
      <c r="A905" s="41" t="str">
        <f t="shared" ref="A905:B905" si="871">A618</f>
        <v>15.21</v>
      </c>
      <c r="B905" s="4" t="str">
        <f t="shared" si="871"/>
        <v>Salida Nacional / National exit</v>
      </c>
      <c r="C905" s="46">
        <f>(Input!C$18*Input!C$198)*C618</f>
        <v>213912.57777782084</v>
      </c>
      <c r="D905" s="46">
        <f>(Input!D$18*Input!D$198)*D618</f>
        <v>201135.3517008131</v>
      </c>
      <c r="E905" s="51">
        <f>(Input!E$18*Input!E$198)*E618</f>
        <v>175448.35727953809</v>
      </c>
    </row>
    <row r="906" spans="1:5" ht="15" customHeight="1" x14ac:dyDescent="0.25">
      <c r="A906" s="41" t="str">
        <f t="shared" ref="A906:B906" si="872">A619</f>
        <v>15.22</v>
      </c>
      <c r="B906" s="4" t="str">
        <f t="shared" si="872"/>
        <v>Salida Nacional / National exit</v>
      </c>
      <c r="C906" s="46">
        <f>(Input!C$18*Input!C$198)*C619</f>
        <v>72715.377841718466</v>
      </c>
      <c r="D906" s="46">
        <f>(Input!D$18*Input!D$198)*D619</f>
        <v>67443.411919151462</v>
      </c>
      <c r="E906" s="51">
        <f>(Input!E$18*Input!E$198)*E619</f>
        <v>58627.795587419168</v>
      </c>
    </row>
    <row r="907" spans="1:5" ht="15" customHeight="1" x14ac:dyDescent="0.25">
      <c r="A907" s="41" t="str">
        <f t="shared" ref="A907:B907" si="873">A620</f>
        <v>15.23</v>
      </c>
      <c r="B907" s="4" t="str">
        <f t="shared" si="873"/>
        <v>Salida Nacional / National exit</v>
      </c>
      <c r="C907" s="46">
        <f>(Input!C$18*Input!C$198)*C620</f>
        <v>23022.706947673105</v>
      </c>
      <c r="D907" s="46">
        <f>(Input!D$18*Input!D$198)*D620</f>
        <v>21626.259894362585</v>
      </c>
      <c r="E907" s="51">
        <f>(Input!E$18*Input!E$198)*E620</f>
        <v>18854.718066147147</v>
      </c>
    </row>
    <row r="908" spans="1:5" ht="15" customHeight="1" x14ac:dyDescent="0.25">
      <c r="A908" s="41" t="str">
        <f t="shared" ref="A908:B908" si="874">A621</f>
        <v>15.24</v>
      </c>
      <c r="B908" s="4" t="str">
        <f t="shared" si="874"/>
        <v>Salida Nacional / National exit</v>
      </c>
      <c r="C908" s="46">
        <f>(Input!C$18*Input!C$198)*C621</f>
        <v>494553.24239912612</v>
      </c>
      <c r="D908" s="46">
        <f>(Input!D$18*Input!D$198)*D621</f>
        <v>460407.81026344647</v>
      </c>
      <c r="E908" s="51">
        <f>(Input!E$18*Input!E$198)*E621</f>
        <v>400486.9447570084</v>
      </c>
    </row>
    <row r="909" spans="1:5" ht="15" customHeight="1" x14ac:dyDescent="0.25">
      <c r="A909" s="41" t="str">
        <f t="shared" ref="A909:B909" si="875">A622</f>
        <v>15.26</v>
      </c>
      <c r="B909" s="4" t="str">
        <f t="shared" si="875"/>
        <v>Salida Nacional / National exit</v>
      </c>
      <c r="C909" s="46">
        <f>(Input!C$18*Input!C$198)*C622</f>
        <v>97179.763935611612</v>
      </c>
      <c r="D909" s="46">
        <f>(Input!D$18*Input!D$198)*D622</f>
        <v>90448.588446496535</v>
      </c>
      <c r="E909" s="51">
        <f>(Input!E$18*Input!E$198)*E622</f>
        <v>78652.415246740813</v>
      </c>
    </row>
    <row r="910" spans="1:5" ht="15" customHeight="1" x14ac:dyDescent="0.25">
      <c r="A910" s="41" t="str">
        <f t="shared" ref="A910:B910" si="876">A623</f>
        <v>15.26AE.C.</v>
      </c>
      <c r="B910" s="4" t="str">
        <f t="shared" si="876"/>
        <v>Salida Nacional / National exit</v>
      </c>
      <c r="C910" s="46">
        <f>(Input!C$18*Input!C$198)*C623</f>
        <v>8.0440691053920492</v>
      </c>
      <c r="D910" s="46">
        <f>(Input!D$18*Input!D$198)*D623</f>
        <v>7.4868298562242108</v>
      </c>
      <c r="E910" s="51">
        <f>(Input!E$18*Input!E$198)*E623</f>
        <v>6.510275882912592</v>
      </c>
    </row>
    <row r="911" spans="1:5" ht="15" customHeight="1" x14ac:dyDescent="0.25">
      <c r="A911" s="41" t="str">
        <f t="shared" ref="A911:B911" si="877">A624</f>
        <v>15.28-16</v>
      </c>
      <c r="B911" s="4" t="str">
        <f t="shared" si="877"/>
        <v>Salida Nacional / National exit</v>
      </c>
      <c r="C911" s="46">
        <f>(Input!C$18*Input!C$198)*C624</f>
        <v>109650.91300998762</v>
      </c>
      <c r="D911" s="46">
        <f>(Input!D$18*Input!D$198)*D624</f>
        <v>102259.89270704628</v>
      </c>
      <c r="E911" s="51">
        <f>(Input!E$18*Input!E$198)*E624</f>
        <v>88950.419586644275</v>
      </c>
    </row>
    <row r="912" spans="1:5" ht="15" customHeight="1" x14ac:dyDescent="0.25">
      <c r="A912" s="41" t="str">
        <f t="shared" ref="A912:B912" si="878">A625</f>
        <v>15.30</v>
      </c>
      <c r="B912" s="4" t="str">
        <f t="shared" si="878"/>
        <v>Salida Nacional / National exit</v>
      </c>
      <c r="C912" s="46">
        <f>(Input!C$18*Input!C$198)*C625</f>
        <v>35248.598433533261</v>
      </c>
      <c r="D912" s="46">
        <f>(Input!D$18*Input!D$198)*D625</f>
        <v>32938.468569829165</v>
      </c>
      <c r="E912" s="51">
        <f>(Input!E$18*Input!E$198)*E625</f>
        <v>28658.875989561111</v>
      </c>
    </row>
    <row r="913" spans="1:5" ht="15" customHeight="1" x14ac:dyDescent="0.25">
      <c r="A913" s="41" t="str">
        <f t="shared" ref="A913:B913" si="879">A626</f>
        <v>15.31</v>
      </c>
      <c r="B913" s="4" t="str">
        <f t="shared" si="879"/>
        <v>Salida Nacional / National exit</v>
      </c>
      <c r="C913" s="46">
        <f>(Input!C$18*Input!C$198)*C626</f>
        <v>2122623.0309364372</v>
      </c>
      <c r="D913" s="46">
        <f>(Input!D$18*Input!D$198)*D626</f>
        <v>1959993.3814109904</v>
      </c>
      <c r="E913" s="51">
        <f>(Input!E$18*Input!E$198)*E626</f>
        <v>1698881.0080552415</v>
      </c>
    </row>
    <row r="914" spans="1:5" ht="15" customHeight="1" x14ac:dyDescent="0.25">
      <c r="A914" s="41" t="str">
        <f t="shared" ref="A914:B914" si="880">A627</f>
        <v>15.31.1A</v>
      </c>
      <c r="B914" s="4" t="str">
        <f t="shared" si="880"/>
        <v>Salida Nacional / National exit</v>
      </c>
      <c r="C914" s="46">
        <f>(Input!C$18*Input!C$198)*C627</f>
        <v>1000157.7686832899</v>
      </c>
      <c r="D914" s="46">
        <f>(Input!D$18*Input!D$198)*D627</f>
        <v>921317.26774934295</v>
      </c>
      <c r="E914" s="51">
        <f>(Input!E$18*Input!E$198)*E627</f>
        <v>798286.16850101145</v>
      </c>
    </row>
    <row r="915" spans="1:5" ht="15" customHeight="1" x14ac:dyDescent="0.25">
      <c r="A915" s="41" t="str">
        <f t="shared" ref="A915:B915" si="881">A628</f>
        <v>15.31.3</v>
      </c>
      <c r="B915" s="4" t="str">
        <f t="shared" si="881"/>
        <v>Salida Nacional / National exit</v>
      </c>
      <c r="C915" s="46">
        <f>(Input!C$18*Input!C$198)*C628</f>
        <v>870154.03081626259</v>
      </c>
      <c r="D915" s="46">
        <f>(Input!D$18*Input!D$198)*D628</f>
        <v>815541.00674990658</v>
      </c>
      <c r="E915" s="51">
        <f>(Input!E$18*Input!E$198)*E628</f>
        <v>710228.36071494932</v>
      </c>
    </row>
    <row r="916" spans="1:5" ht="15" customHeight="1" x14ac:dyDescent="0.25">
      <c r="A916" s="41" t="str">
        <f t="shared" ref="A916:B916" si="882">A629</f>
        <v>15.31A.2</v>
      </c>
      <c r="B916" s="4" t="str">
        <f t="shared" si="882"/>
        <v>Salida Nacional / National exit</v>
      </c>
      <c r="C916" s="46">
        <f>(Input!C$18*Input!C$198)*C629</f>
        <v>945.08579845885674</v>
      </c>
      <c r="D916" s="46">
        <f>(Input!D$18*Input!D$198)*D629</f>
        <v>867.70009518092763</v>
      </c>
      <c r="E916" s="51">
        <f>(Input!E$18*Input!E$198)*E629</f>
        <v>751.92252814014978</v>
      </c>
    </row>
    <row r="917" spans="1:5" ht="15" customHeight="1" x14ac:dyDescent="0.25">
      <c r="A917" s="41" t="str">
        <f t="shared" ref="A917:B917" si="883">A630</f>
        <v>15.31A.4</v>
      </c>
      <c r="B917" s="4" t="str">
        <f t="shared" si="883"/>
        <v>Salida Nacional / National exit</v>
      </c>
      <c r="C917" s="46">
        <f>(Input!C$18*Input!C$198)*C630</f>
        <v>114434.96668046941</v>
      </c>
      <c r="D917" s="46">
        <f>(Input!D$18*Input!D$198)*D630</f>
        <v>107109.11160136682</v>
      </c>
      <c r="E917" s="51">
        <f>(Input!E$18*Input!E$198)*E630</f>
        <v>93253.685159206827</v>
      </c>
    </row>
    <row r="918" spans="1:5" ht="15" customHeight="1" x14ac:dyDescent="0.25">
      <c r="A918" s="41" t="str">
        <f t="shared" ref="A918:B918" si="884">A631</f>
        <v>15.34</v>
      </c>
      <c r="B918" s="4" t="str">
        <f t="shared" si="884"/>
        <v>Salida Nacional / National exit</v>
      </c>
      <c r="C918" s="46">
        <f>(Input!C$18*Input!C$198)*C631</f>
        <v>5784150.2316887183</v>
      </c>
      <c r="D918" s="46">
        <f>(Input!D$18*Input!D$198)*D631</f>
        <v>4532998.0184739623</v>
      </c>
      <c r="E918" s="51">
        <f>(Input!E$18*Input!E$198)*E631</f>
        <v>3226802.3116322285</v>
      </c>
    </row>
    <row r="919" spans="1:5" ht="15" customHeight="1" x14ac:dyDescent="0.25">
      <c r="A919" s="41" t="str">
        <f t="shared" ref="A919:B919" si="885">A632</f>
        <v>15E.C.</v>
      </c>
      <c r="B919" s="4" t="str">
        <f t="shared" si="885"/>
        <v>Salida Nacional / National exit</v>
      </c>
      <c r="C919" s="46">
        <f>(Input!C$18*Input!C$198)*C632</f>
        <v>23.370025569996915</v>
      </c>
      <c r="D919" s="46">
        <f>(Input!D$18*Input!D$198)*D632</f>
        <v>21.367466735990543</v>
      </c>
      <c r="E919" s="51">
        <f>(Input!E$18*Input!E$198)*E632</f>
        <v>18.570768279758159</v>
      </c>
    </row>
    <row r="920" spans="1:5" ht="15" customHeight="1" x14ac:dyDescent="0.25">
      <c r="A920" s="41" t="str">
        <f t="shared" ref="A920:B920" si="886">A633</f>
        <v>16A</v>
      </c>
      <c r="B920" s="4" t="str">
        <f t="shared" si="886"/>
        <v>Salida Nacional / National exit</v>
      </c>
      <c r="C920" s="46">
        <f>(Input!C$18*Input!C$198)*C633</f>
        <v>28052.559355042027</v>
      </c>
      <c r="D920" s="46">
        <f>(Input!D$18*Input!D$198)*D633</f>
        <v>25645.193265210921</v>
      </c>
      <c r="E920" s="51">
        <f>(Input!E$18*Input!E$198)*E633</f>
        <v>22288.591368963895</v>
      </c>
    </row>
    <row r="921" spans="1:5" ht="15" customHeight="1" x14ac:dyDescent="0.25">
      <c r="A921" s="41" t="str">
        <f t="shared" ref="A921:B921" si="887">A634</f>
        <v>19</v>
      </c>
      <c r="B921" s="4" t="str">
        <f t="shared" si="887"/>
        <v>Salida Nacional / National exit</v>
      </c>
      <c r="C921" s="46">
        <f>(Input!C$18*Input!C$198)*C634</f>
        <v>361109.33716675249</v>
      </c>
      <c r="D921" s="46">
        <f>(Input!D$18*Input!D$198)*D634</f>
        <v>331762.75620461948</v>
      </c>
      <c r="E921" s="51">
        <f>(Input!E$18*Input!E$198)*E634</f>
        <v>289129.0705407905</v>
      </c>
    </row>
    <row r="922" spans="1:5" ht="15" customHeight="1" x14ac:dyDescent="0.25">
      <c r="A922" s="41" t="str">
        <f t="shared" ref="A922:B922" si="888">A635</f>
        <v>20</v>
      </c>
      <c r="B922" s="4" t="str">
        <f t="shared" si="888"/>
        <v>Salida Nacional / National exit</v>
      </c>
      <c r="C922" s="46">
        <f>(Input!C$18*Input!C$198)*C635</f>
        <v>2526004.8944821437</v>
      </c>
      <c r="D922" s="46">
        <f>(Input!D$18*Input!D$198)*D635</f>
        <v>2004106.9921749232</v>
      </c>
      <c r="E922" s="51">
        <f>(Input!E$18*Input!E$198)*E635</f>
        <v>1476400.9380068753</v>
      </c>
    </row>
    <row r="923" spans="1:5" ht="15" customHeight="1" x14ac:dyDescent="0.25">
      <c r="A923" s="41" t="str">
        <f t="shared" ref="A923:B923" si="889">A636</f>
        <v>20.00A</v>
      </c>
      <c r="B923" s="4" t="str">
        <f t="shared" si="889"/>
        <v>Salida Nacional / National exit</v>
      </c>
      <c r="C923" s="46">
        <f>(Input!C$18*Input!C$198)*C636</f>
        <v>1278.3906273598495</v>
      </c>
      <c r="D923" s="46">
        <f>(Input!D$18*Input!D$198)*D636</f>
        <v>981.68904917164696</v>
      </c>
      <c r="E923" s="51">
        <f>(Input!E$18*Input!E$198)*E636</f>
        <v>693.10133567938908</v>
      </c>
    </row>
    <row r="924" spans="1:5" ht="15" customHeight="1" x14ac:dyDescent="0.25">
      <c r="A924" s="41" t="str">
        <f t="shared" ref="A924:B924" si="890">A637</f>
        <v>21</v>
      </c>
      <c r="B924" s="4" t="str">
        <f t="shared" si="890"/>
        <v>Salida Nacional / National exit</v>
      </c>
      <c r="C924" s="46">
        <f>(Input!C$18*Input!C$198)*C637</f>
        <v>128355.92471080074</v>
      </c>
      <c r="D924" s="46">
        <f>(Input!D$18*Input!D$198)*D637</f>
        <v>116938.44950116149</v>
      </c>
      <c r="E924" s="51">
        <f>(Input!E$18*Input!E$198)*E637</f>
        <v>101669.87099423728</v>
      </c>
    </row>
    <row r="925" spans="1:5" ht="15" customHeight="1" x14ac:dyDescent="0.25">
      <c r="A925" s="41" t="str">
        <f t="shared" ref="A925:B925" si="891">A638</f>
        <v>22</v>
      </c>
      <c r="B925" s="4" t="str">
        <f t="shared" si="891"/>
        <v>Salida Nacional / National exit</v>
      </c>
      <c r="C925" s="46">
        <f>(Input!C$18*Input!C$198)*C638</f>
        <v>188683.24415429664</v>
      </c>
      <c r="D925" s="46">
        <f>(Input!D$18*Input!D$198)*D638</f>
        <v>174657.68807394695</v>
      </c>
      <c r="E925" s="51">
        <f>(Input!E$18*Input!E$198)*E638</f>
        <v>152589.29940072584</v>
      </c>
    </row>
    <row r="926" spans="1:5" ht="15" customHeight="1" x14ac:dyDescent="0.25">
      <c r="A926" s="41" t="str">
        <f t="shared" ref="A926:B926" si="892">A639</f>
        <v>23</v>
      </c>
      <c r="B926" s="4" t="str">
        <f t="shared" si="892"/>
        <v>Salida Nacional / National exit</v>
      </c>
      <c r="C926" s="46">
        <f>(Input!C$18*Input!C$198)*C639</f>
        <v>1782347.298240057</v>
      </c>
      <c r="D926" s="46">
        <f>(Input!D$18*Input!D$198)*D639</f>
        <v>1622641.3674423392</v>
      </c>
      <c r="E926" s="51">
        <f>(Input!E$18*Input!E$198)*E639</f>
        <v>1411471.0414544756</v>
      </c>
    </row>
    <row r="927" spans="1:5" ht="15" customHeight="1" x14ac:dyDescent="0.25">
      <c r="A927" s="41" t="str">
        <f t="shared" ref="A927:B927" si="893">A640</f>
        <v>23A</v>
      </c>
      <c r="B927" s="4" t="str">
        <f t="shared" si="893"/>
        <v>Salida Nacional / National exit</v>
      </c>
      <c r="C927" s="46">
        <f>(Input!C$18*Input!C$198)*C640</f>
        <v>99148.130893807072</v>
      </c>
      <c r="D927" s="46">
        <f>(Input!D$18*Input!D$198)*D640</f>
        <v>91711.97191822344</v>
      </c>
      <c r="E927" s="51">
        <f>(Input!E$18*Input!E$198)*E640</f>
        <v>80145.105038562542</v>
      </c>
    </row>
    <row r="928" spans="1:5" ht="15" customHeight="1" x14ac:dyDescent="0.25">
      <c r="A928" s="41" t="str">
        <f t="shared" ref="A928:B928" si="894">A641</f>
        <v>24</v>
      </c>
      <c r="B928" s="4" t="str">
        <f t="shared" si="894"/>
        <v>Salida Nacional / National exit</v>
      </c>
      <c r="C928" s="46">
        <f>(Input!C$18*Input!C$198)*C641</f>
        <v>10002.789580122271</v>
      </c>
      <c r="D928" s="46">
        <f>(Input!D$18*Input!D$198)*D641</f>
        <v>9099.5076232347292</v>
      </c>
      <c r="E928" s="51">
        <f>(Input!E$18*Input!E$198)*E641</f>
        <v>7921.3433391787494</v>
      </c>
    </row>
    <row r="929" spans="1:5" ht="15" customHeight="1" x14ac:dyDescent="0.25">
      <c r="A929" s="41" t="str">
        <f t="shared" ref="A929:B929" si="895">A642</f>
        <v>24A</v>
      </c>
      <c r="B929" s="4" t="str">
        <f t="shared" si="895"/>
        <v>Salida Nacional / National exit</v>
      </c>
      <c r="C929" s="46">
        <f>(Input!C$18*Input!C$198)*C642</f>
        <v>146347.7397778891</v>
      </c>
      <c r="D929" s="46">
        <f>(Input!D$18*Input!D$198)*D642</f>
        <v>133554.47198105211</v>
      </c>
      <c r="E929" s="51">
        <f>(Input!E$18*Input!E$198)*E642</f>
        <v>116361.58543726521</v>
      </c>
    </row>
    <row r="930" spans="1:5" ht="15" customHeight="1" x14ac:dyDescent="0.25">
      <c r="A930" s="41" t="str">
        <f t="shared" ref="A930:B930" si="896">A643</f>
        <v>24E.C.</v>
      </c>
      <c r="B930" s="4" t="str">
        <f t="shared" si="896"/>
        <v>Salida Nacional / National exit</v>
      </c>
      <c r="C930" s="46">
        <f>(Input!C$18*Input!C$198)*C643</f>
        <v>525.26090836772357</v>
      </c>
      <c r="D930" s="46">
        <f>(Input!D$18*Input!D$198)*D643</f>
        <v>477.82825164532477</v>
      </c>
      <c r="E930" s="51">
        <f>(Input!E$18*Input!E$198)*E643</f>
        <v>415.96114889932375</v>
      </c>
    </row>
    <row r="931" spans="1:5" ht="15" customHeight="1" x14ac:dyDescent="0.25">
      <c r="A931" s="41" t="str">
        <f t="shared" ref="A931:B931" si="897">A644</f>
        <v>25A</v>
      </c>
      <c r="B931" s="4" t="str">
        <f t="shared" si="897"/>
        <v>Salida Nacional / National exit</v>
      </c>
      <c r="C931" s="46">
        <f>(Input!C$18*Input!C$198)*C644</f>
        <v>34410.096185077484</v>
      </c>
      <c r="D931" s="46">
        <f>(Input!D$18*Input!D$198)*D644</f>
        <v>31274.309477194613</v>
      </c>
      <c r="E931" s="51">
        <f>(Input!E$18*Input!E$198)*E644</f>
        <v>27226.233263811737</v>
      </c>
    </row>
    <row r="932" spans="1:5" ht="15" customHeight="1" x14ac:dyDescent="0.25">
      <c r="A932" s="41" t="str">
        <f t="shared" ref="A932:B932" si="898">A645</f>
        <v>25X</v>
      </c>
      <c r="B932" s="4" t="str">
        <f t="shared" si="898"/>
        <v>Salida Nacional / National exit</v>
      </c>
      <c r="C932" s="46">
        <f>(Input!C$18*Input!C$198)*C645</f>
        <v>224502.01297068404</v>
      </c>
      <c r="D932" s="46">
        <f>(Input!D$18*Input!D$198)*D645</f>
        <v>206828.93804006805</v>
      </c>
      <c r="E932" s="51">
        <f>(Input!E$18*Input!E$198)*E645</f>
        <v>180322.97362479163</v>
      </c>
    </row>
    <row r="933" spans="1:5" ht="15" customHeight="1" x14ac:dyDescent="0.25">
      <c r="A933" s="41" t="str">
        <f t="shared" ref="A933:B933" si="899">A646</f>
        <v>26A</v>
      </c>
      <c r="B933" s="4" t="str">
        <f t="shared" si="899"/>
        <v>Salida Nacional / National exit</v>
      </c>
      <c r="C933" s="46">
        <f>(Input!C$18*Input!C$198)*C646</f>
        <v>159109.35558826948</v>
      </c>
      <c r="D933" s="46">
        <f>(Input!D$18*Input!D$198)*D646</f>
        <v>146287.51306572004</v>
      </c>
      <c r="E933" s="51">
        <f>(Input!E$18*Input!E$198)*E646</f>
        <v>127735.91996737375</v>
      </c>
    </row>
    <row r="934" spans="1:5" ht="15" customHeight="1" x14ac:dyDescent="0.25">
      <c r="A934" s="41" t="str">
        <f t="shared" ref="A934:B934" si="900">A647</f>
        <v>27X</v>
      </c>
      <c r="B934" s="4" t="str">
        <f t="shared" si="900"/>
        <v>Salida Nacional / National exit</v>
      </c>
      <c r="C934" s="46">
        <f>(Input!C$18*Input!C$198)*C647</f>
        <v>150557.61994248565</v>
      </c>
      <c r="D934" s="46">
        <f>(Input!D$18*Input!D$198)*D647</f>
        <v>138411.80030078971</v>
      </c>
      <c r="E934" s="51">
        <f>(Input!E$18*Input!E$198)*E647</f>
        <v>120883.48679187927</v>
      </c>
    </row>
    <row r="935" spans="1:5" ht="15" customHeight="1" x14ac:dyDescent="0.25">
      <c r="A935" s="41" t="str">
        <f t="shared" ref="A935:B935" si="901">A648</f>
        <v>28</v>
      </c>
      <c r="B935" s="4" t="str">
        <f t="shared" si="901"/>
        <v>Salida Nacional / National exit</v>
      </c>
      <c r="C935" s="46">
        <f>(Input!C$18*Input!C$198)*C648</f>
        <v>138079.16516856817</v>
      </c>
      <c r="D935" s="46">
        <f>(Input!D$18*Input!D$198)*D648</f>
        <v>126450.53299534156</v>
      </c>
      <c r="E935" s="51">
        <f>(Input!E$18*Input!E$198)*E648</f>
        <v>110345.63037461565</v>
      </c>
    </row>
    <row r="936" spans="1:5" ht="15" customHeight="1" x14ac:dyDescent="0.25">
      <c r="A936" s="41" t="str">
        <f t="shared" ref="A936:B936" si="902">A649</f>
        <v>28A</v>
      </c>
      <c r="B936" s="4" t="str">
        <f t="shared" si="902"/>
        <v>Salida Nacional / National exit</v>
      </c>
      <c r="C936" s="46">
        <f>(Input!C$18*Input!C$198)*C649</f>
        <v>3841439.1605983232</v>
      </c>
      <c r="D936" s="46">
        <f>(Input!D$18*Input!D$198)*D649</f>
        <v>3064346.3573718169</v>
      </c>
      <c r="E936" s="51">
        <f>(Input!E$18*Input!E$198)*E649</f>
        <v>2302549.2608787459</v>
      </c>
    </row>
    <row r="937" spans="1:5" ht="15" customHeight="1" x14ac:dyDescent="0.25">
      <c r="A937" s="41" t="str">
        <f t="shared" ref="A937:B937" si="903">A650</f>
        <v>29</v>
      </c>
      <c r="B937" s="4" t="str">
        <f t="shared" si="903"/>
        <v>Salida Nacional / National exit</v>
      </c>
      <c r="C937" s="46">
        <f>(Input!C$18*Input!C$198)*C650</f>
        <v>78053.974087316325</v>
      </c>
      <c r="D937" s="46">
        <f>(Input!D$18*Input!D$198)*D650</f>
        <v>70600.707472674287</v>
      </c>
      <c r="E937" s="51">
        <f>(Input!E$18*Input!E$198)*E650</f>
        <v>61436.354400795593</v>
      </c>
    </row>
    <row r="938" spans="1:5" ht="15" customHeight="1" x14ac:dyDescent="0.25">
      <c r="A938" s="41" t="str">
        <f t="shared" ref="A938:B938" si="904">A651</f>
        <v>30</v>
      </c>
      <c r="B938" s="4" t="str">
        <f t="shared" si="904"/>
        <v>Salida Nacional / National exit</v>
      </c>
      <c r="C938" s="46">
        <f>(Input!C$18*Input!C$198)*C651</f>
        <v>112735.06252341425</v>
      </c>
      <c r="D938" s="46">
        <f>(Input!D$18*Input!D$198)*D651</f>
        <v>103031.6966871691</v>
      </c>
      <c r="E938" s="51">
        <f>(Input!E$18*Input!E$198)*E651</f>
        <v>89886.898089690876</v>
      </c>
    </row>
    <row r="939" spans="1:5" ht="15" customHeight="1" x14ac:dyDescent="0.25">
      <c r="A939" s="41" t="str">
        <f t="shared" ref="A939:B939" si="905">A652</f>
        <v>32</v>
      </c>
      <c r="B939" s="4" t="str">
        <f t="shared" si="905"/>
        <v>Salida Nacional / National exit</v>
      </c>
      <c r="C939" s="46">
        <f>(Input!C$18*Input!C$198)*C652</f>
        <v>706014.51166564762</v>
      </c>
      <c r="D939" s="46">
        <f>(Input!D$18*Input!D$198)*D652</f>
        <v>638628.65335953468</v>
      </c>
      <c r="E939" s="51">
        <f>(Input!E$18*Input!E$198)*E652</f>
        <v>555899.32724881149</v>
      </c>
    </row>
    <row r="940" spans="1:5" ht="15" customHeight="1" x14ac:dyDescent="0.25">
      <c r="A940" s="41" t="str">
        <f t="shared" ref="A940:B940" si="906">A653</f>
        <v>33</v>
      </c>
      <c r="B940" s="4" t="str">
        <f t="shared" si="906"/>
        <v>Salida Nacional / National exit</v>
      </c>
      <c r="C940" s="46">
        <f>(Input!C$18*Input!C$198)*C653</f>
        <v>954739.77666177577</v>
      </c>
      <c r="D940" s="46">
        <f>(Input!D$18*Input!D$198)*D653</f>
        <v>741947.51352870837</v>
      </c>
      <c r="E940" s="51">
        <f>(Input!E$18*Input!E$198)*E653</f>
        <v>540460.00938440091</v>
      </c>
    </row>
    <row r="941" spans="1:5" ht="15" customHeight="1" x14ac:dyDescent="0.25">
      <c r="A941" s="41" t="str">
        <f t="shared" ref="A941:B941" si="907">A654</f>
        <v>33X</v>
      </c>
      <c r="B941" s="4" t="str">
        <f t="shared" si="907"/>
        <v>Salida Nacional / National exit</v>
      </c>
      <c r="C941" s="46">
        <f>(Input!C$18*Input!C$198)*C654</f>
        <v>21578.499663248804</v>
      </c>
      <c r="D941" s="46">
        <f>(Input!D$18*Input!D$198)*D654</f>
        <v>19443.227102209486</v>
      </c>
      <c r="E941" s="51">
        <f>(Input!E$18*Input!E$198)*E654</f>
        <v>16911.213867204402</v>
      </c>
    </row>
    <row r="942" spans="1:5" ht="15" customHeight="1" x14ac:dyDescent="0.25">
      <c r="A942" s="41" t="str">
        <f t="shared" ref="A942:B942" si="908">A655</f>
        <v>34</v>
      </c>
      <c r="B942" s="4" t="str">
        <f t="shared" si="908"/>
        <v>Salida Nacional / National exit</v>
      </c>
      <c r="C942" s="46">
        <f>(Input!C$18*Input!C$198)*C655</f>
        <v>106342.79458688758</v>
      </c>
      <c r="D942" s="46">
        <f>(Input!D$18*Input!D$198)*D655</f>
        <v>96582.65462126903</v>
      </c>
      <c r="E942" s="51">
        <f>(Input!E$18*Input!E$198)*E655</f>
        <v>84163.800439977698</v>
      </c>
    </row>
    <row r="943" spans="1:5" ht="15" customHeight="1" x14ac:dyDescent="0.25">
      <c r="A943" s="41" t="str">
        <f t="shared" ref="A943:B943" si="909">A656</f>
        <v>35</v>
      </c>
      <c r="B943" s="4" t="str">
        <f t="shared" si="909"/>
        <v>Salida Nacional / National exit</v>
      </c>
      <c r="C943" s="46">
        <f>(Input!C$18*Input!C$198)*C656</f>
        <v>56403.858253523955</v>
      </c>
      <c r="D943" s="46">
        <f>(Input!D$18*Input!D$198)*D656</f>
        <v>50694.792050002266</v>
      </c>
      <c r="E943" s="51">
        <f>(Input!E$18*Input!E$198)*E656</f>
        <v>44067.897686573357</v>
      </c>
    </row>
    <row r="944" spans="1:5" ht="15" customHeight="1" x14ac:dyDescent="0.25">
      <c r="A944" s="41" t="str">
        <f t="shared" ref="A944:B944" si="910">A657</f>
        <v>35X</v>
      </c>
      <c r="B944" s="4" t="str">
        <f t="shared" si="910"/>
        <v>Salida Nacional / National exit</v>
      </c>
      <c r="C944" s="46">
        <f>(Input!C$18*Input!C$198)*C657</f>
        <v>0</v>
      </c>
      <c r="D944" s="46">
        <f>(Input!D$18*Input!D$198)*D657</f>
        <v>0</v>
      </c>
      <c r="E944" s="51">
        <f>(Input!E$18*Input!E$198)*E657</f>
        <v>0</v>
      </c>
    </row>
    <row r="945" spans="1:5" ht="15" customHeight="1" x14ac:dyDescent="0.25">
      <c r="A945" s="41" t="str">
        <f t="shared" ref="A945:B945" si="911">A658</f>
        <v>36</v>
      </c>
      <c r="B945" s="4" t="str">
        <f t="shared" si="911"/>
        <v>Salida Nacional / National exit</v>
      </c>
      <c r="C945" s="46">
        <f>(Input!C$18*Input!C$198)*C658</f>
        <v>351852.13924141106</v>
      </c>
      <c r="D945" s="46">
        <f>(Input!D$18*Input!D$198)*D658</f>
        <v>322339.35375841911</v>
      </c>
      <c r="E945" s="51">
        <f>(Input!E$18*Input!E$198)*E658</f>
        <v>281443.95597852889</v>
      </c>
    </row>
    <row r="946" spans="1:5" ht="15" customHeight="1" x14ac:dyDescent="0.25">
      <c r="A946" s="41" t="str">
        <f t="shared" ref="A946:B946" si="912">A659</f>
        <v>38</v>
      </c>
      <c r="B946" s="4" t="str">
        <f t="shared" si="912"/>
        <v>Salida Nacional / National exit</v>
      </c>
      <c r="C946" s="46">
        <f>(Input!C$18*Input!C$198)*C659</f>
        <v>1516864.2242425168</v>
      </c>
      <c r="D946" s="46">
        <f>(Input!D$18*Input!D$198)*D659</f>
        <v>1380223.1764479021</v>
      </c>
      <c r="E946" s="51">
        <f>(Input!E$18*Input!E$198)*E659</f>
        <v>1203103.1105763714</v>
      </c>
    </row>
    <row r="947" spans="1:5" ht="15" customHeight="1" x14ac:dyDescent="0.25">
      <c r="A947" s="41" t="str">
        <f t="shared" ref="A947:B947" si="913">A660</f>
        <v>38X.02</v>
      </c>
      <c r="B947" s="4" t="str">
        <f t="shared" si="913"/>
        <v>Salida Nacional / National exit</v>
      </c>
      <c r="C947" s="46">
        <f>(Input!C$18*Input!C$198)*C660</f>
        <v>30439.691341333935</v>
      </c>
      <c r="D947" s="46">
        <f>(Input!D$18*Input!D$198)*D660</f>
        <v>27409.49719373255</v>
      </c>
      <c r="E947" s="51">
        <f>(Input!E$18*Input!E$198)*E660</f>
        <v>23830.931277689033</v>
      </c>
    </row>
    <row r="948" spans="1:5" ht="15" customHeight="1" x14ac:dyDescent="0.25">
      <c r="A948" s="41" t="str">
        <f t="shared" ref="A948:B948" si="914">A661</f>
        <v>39.01</v>
      </c>
      <c r="B948" s="4" t="str">
        <f t="shared" si="914"/>
        <v>Salida Nacional / National exit</v>
      </c>
      <c r="C948" s="46">
        <f>(Input!C$18*Input!C$198)*C661</f>
        <v>120527.87279171066</v>
      </c>
      <c r="D948" s="46">
        <f>(Input!D$18*Input!D$198)*D661</f>
        <v>110213.10563739347</v>
      </c>
      <c r="E948" s="51">
        <f>(Input!E$18*Input!E$198)*E661</f>
        <v>96183.384296586199</v>
      </c>
    </row>
    <row r="949" spans="1:5" ht="15" customHeight="1" x14ac:dyDescent="0.25">
      <c r="A949" s="41" t="str">
        <f t="shared" ref="A949:B949" si="915">A662</f>
        <v>4</v>
      </c>
      <c r="B949" s="4" t="str">
        <f t="shared" si="915"/>
        <v>Salida Nacional / National exit</v>
      </c>
      <c r="C949" s="46">
        <f>(Input!C$18*Input!C$198)*C662</f>
        <v>4887912.4311880562</v>
      </c>
      <c r="D949" s="46">
        <f>(Input!D$18*Input!D$198)*D662</f>
        <v>4520664.2280945089</v>
      </c>
      <c r="E949" s="51">
        <f>(Input!E$18*Input!E$198)*E662</f>
        <v>3937362.3718366399</v>
      </c>
    </row>
    <row r="950" spans="1:5" ht="15" customHeight="1" x14ac:dyDescent="0.25">
      <c r="A950" s="41" t="str">
        <f t="shared" ref="A950:B950" si="916">A663</f>
        <v>40</v>
      </c>
      <c r="B950" s="4" t="str">
        <f t="shared" si="916"/>
        <v>Salida Nacional / National exit</v>
      </c>
      <c r="C950" s="46">
        <f>(Input!C$18*Input!C$198)*C663</f>
        <v>107820.49058041087</v>
      </c>
      <c r="D950" s="46">
        <f>(Input!D$18*Input!D$198)*D663</f>
        <v>98307.27772526005</v>
      </c>
      <c r="E950" s="51">
        <f>(Input!E$18*Input!E$198)*E663</f>
        <v>85745.641195553239</v>
      </c>
    </row>
    <row r="951" spans="1:5" ht="15" customHeight="1" x14ac:dyDescent="0.25">
      <c r="A951" s="41" t="str">
        <f t="shared" ref="A951:B951" si="917">A664</f>
        <v>41.01</v>
      </c>
      <c r="B951" s="4" t="str">
        <f t="shared" si="917"/>
        <v>Salida Nacional / National exit</v>
      </c>
      <c r="C951" s="46">
        <f>(Input!C$18*Input!C$198)*C664</f>
        <v>440875.96662958432</v>
      </c>
      <c r="D951" s="46">
        <f>(Input!D$18*Input!D$198)*D664</f>
        <v>401926.07961050258</v>
      </c>
      <c r="E951" s="51">
        <f>(Input!E$18*Input!E$198)*E664</f>
        <v>350537.9240387454</v>
      </c>
    </row>
    <row r="952" spans="1:5" ht="15" customHeight="1" x14ac:dyDescent="0.25">
      <c r="A952" s="41" t="str">
        <f t="shared" ref="A952:B952" si="918">A665</f>
        <v>41.02</v>
      </c>
      <c r="B952" s="4" t="str">
        <f t="shared" si="918"/>
        <v>Salida Nacional / National exit</v>
      </c>
      <c r="C952" s="46">
        <f>(Input!C$18*Input!C$198)*C665</f>
        <v>296827.70747614588</v>
      </c>
      <c r="D952" s="46">
        <f>(Input!D$18*Input!D$198)*D665</f>
        <v>270641.87708992738</v>
      </c>
      <c r="E952" s="51">
        <f>(Input!E$18*Input!E$198)*E665</f>
        <v>236023.99209823157</v>
      </c>
    </row>
    <row r="953" spans="1:5" ht="15" customHeight="1" x14ac:dyDescent="0.25">
      <c r="A953" s="41" t="str">
        <f t="shared" ref="A953:B953" si="919">A666</f>
        <v>41.03</v>
      </c>
      <c r="B953" s="4" t="str">
        <f t="shared" si="919"/>
        <v>Salida Nacional / National exit</v>
      </c>
      <c r="C953" s="46">
        <f>(Input!C$18*Input!C$198)*C666</f>
        <v>155241.61078296087</v>
      </c>
      <c r="D953" s="46">
        <f>(Input!D$18*Input!D$198)*D666</f>
        <v>143364.92583177274</v>
      </c>
      <c r="E953" s="51">
        <f>(Input!E$18*Input!E$198)*E666</f>
        <v>125401.97553142003</v>
      </c>
    </row>
    <row r="954" spans="1:5" ht="15" customHeight="1" x14ac:dyDescent="0.25">
      <c r="A954" s="41" t="str">
        <f t="shared" ref="A954:B954" si="920">A667</f>
        <v>41.03X01</v>
      </c>
      <c r="B954" s="4" t="str">
        <f t="shared" si="920"/>
        <v>Salida Nacional / National exit</v>
      </c>
      <c r="C954" s="46">
        <f>(Input!C$18*Input!C$198)*C667</f>
        <v>8924.4179605418503</v>
      </c>
      <c r="D954" s="46">
        <f>(Input!D$18*Input!D$198)*D667</f>
        <v>8246.3101848333008</v>
      </c>
      <c r="E954" s="51">
        <f>(Input!E$18*Input!E$198)*E667</f>
        <v>7213.8614878073522</v>
      </c>
    </row>
    <row r="955" spans="1:5" ht="15" customHeight="1" x14ac:dyDescent="0.25">
      <c r="A955" s="41" t="str">
        <f t="shared" ref="A955:B955" si="921">A668</f>
        <v>41.04</v>
      </c>
      <c r="B955" s="4" t="str">
        <f t="shared" si="921"/>
        <v>Salida Nacional / National exit</v>
      </c>
      <c r="C955" s="46">
        <f>(Input!C$18*Input!C$198)*C668</f>
        <v>25780.358347619327</v>
      </c>
      <c r="D955" s="46">
        <f>(Input!D$18*Input!D$198)*D668</f>
        <v>23809.553212004485</v>
      </c>
      <c r="E955" s="51">
        <f>(Input!E$18*Input!E$198)*E668</f>
        <v>20824.866940610646</v>
      </c>
    </row>
    <row r="956" spans="1:5" ht="15" customHeight="1" x14ac:dyDescent="0.25">
      <c r="A956" s="41" t="str">
        <f t="shared" ref="A956:B956" si="922">A669</f>
        <v>41.05</v>
      </c>
      <c r="B956" s="4" t="str">
        <f t="shared" si="922"/>
        <v>Salida Nacional / National exit</v>
      </c>
      <c r="C956" s="46">
        <f>(Input!C$18*Input!C$198)*C669</f>
        <v>101893.20030782977</v>
      </c>
      <c r="D956" s="46">
        <f>(Input!D$18*Input!D$198)*D669</f>
        <v>92401.7695460424</v>
      </c>
      <c r="E956" s="51">
        <f>(Input!E$18*Input!E$198)*E669</f>
        <v>80463.702519509709</v>
      </c>
    </row>
    <row r="957" spans="1:5" ht="15" customHeight="1" x14ac:dyDescent="0.25">
      <c r="A957" s="41" t="str">
        <f t="shared" ref="A957:B957" si="923">A670</f>
        <v>41.06</v>
      </c>
      <c r="B957" s="4" t="str">
        <f t="shared" si="923"/>
        <v>Salida Nacional / National exit</v>
      </c>
      <c r="C957" s="46">
        <f>(Input!C$18*Input!C$198)*C670</f>
        <v>313026.36270306265</v>
      </c>
      <c r="D957" s="46">
        <f>(Input!D$18*Input!D$198)*D670</f>
        <v>286551.53974813863</v>
      </c>
      <c r="E957" s="51">
        <f>(Input!E$18*Input!E$198)*E670</f>
        <v>250078.58465636155</v>
      </c>
    </row>
    <row r="958" spans="1:5" ht="15" customHeight="1" x14ac:dyDescent="0.25">
      <c r="A958" s="41" t="str">
        <f t="shared" ref="A958:B958" si="924">A671</f>
        <v>41.07X</v>
      </c>
      <c r="B958" s="4" t="str">
        <f t="shared" si="924"/>
        <v>Salida Nacional / National exit</v>
      </c>
      <c r="C958" s="46">
        <f>(Input!C$18*Input!C$198)*C671</f>
        <v>799302.59518194234</v>
      </c>
      <c r="D958" s="46">
        <f>(Input!D$18*Input!D$198)*D671</f>
        <v>734616.65445977682</v>
      </c>
      <c r="E958" s="51">
        <f>(Input!E$18*Input!E$198)*E671</f>
        <v>640736.52079513844</v>
      </c>
    </row>
    <row r="959" spans="1:5" ht="15" customHeight="1" x14ac:dyDescent="0.25">
      <c r="A959" s="41" t="str">
        <f t="shared" ref="A959:B959" si="925">A672</f>
        <v>41.08</v>
      </c>
      <c r="B959" s="4" t="str">
        <f t="shared" si="925"/>
        <v>Salida Nacional / National exit</v>
      </c>
      <c r="C959" s="46">
        <f>(Input!C$18*Input!C$198)*C672</f>
        <v>688148.4805623173</v>
      </c>
      <c r="D959" s="46">
        <f>(Input!D$18*Input!D$198)*D672</f>
        <v>627751.82530482532</v>
      </c>
      <c r="E959" s="51">
        <f>(Input!E$18*Input!E$198)*E672</f>
        <v>547332.437370862</v>
      </c>
    </row>
    <row r="960" spans="1:5" ht="15" customHeight="1" x14ac:dyDescent="0.25">
      <c r="A960" s="41" t="str">
        <f t="shared" ref="A960:B960" si="926">A673</f>
        <v>41.09</v>
      </c>
      <c r="B960" s="4" t="str">
        <f t="shared" si="926"/>
        <v>Salida Nacional / National exit</v>
      </c>
      <c r="C960" s="46">
        <f>(Input!C$18*Input!C$198)*C673</f>
        <v>527277.74957016739</v>
      </c>
      <c r="D960" s="46">
        <f>(Input!D$18*Input!D$198)*D673</f>
        <v>481075.8532782874</v>
      </c>
      <c r="E960" s="51">
        <f>(Input!E$18*Input!E$198)*E673</f>
        <v>419416.67831513658</v>
      </c>
    </row>
    <row r="961" spans="1:5" ht="15" customHeight="1" x14ac:dyDescent="0.25">
      <c r="A961" s="41" t="str">
        <f t="shared" ref="A961:B961" si="927">A674</f>
        <v>41.10</v>
      </c>
      <c r="B961" s="4" t="str">
        <f t="shared" si="927"/>
        <v>Salida Nacional / National exit</v>
      </c>
      <c r="C961" s="46">
        <f>(Input!C$18*Input!C$198)*C674</f>
        <v>427370.56588758063</v>
      </c>
      <c r="D961" s="46">
        <f>(Input!D$18*Input!D$198)*D674</f>
        <v>391143.61227277206</v>
      </c>
      <c r="E961" s="51">
        <f>(Input!E$18*Input!E$198)*E674</f>
        <v>341239.89957730431</v>
      </c>
    </row>
    <row r="962" spans="1:5" ht="15" customHeight="1" x14ac:dyDescent="0.25">
      <c r="A962" s="41" t="str">
        <f t="shared" ref="A962:B962" si="928">A675</f>
        <v>41-16</v>
      </c>
      <c r="B962" s="4" t="str">
        <f t="shared" si="928"/>
        <v>Salida Nacional / National exit</v>
      </c>
      <c r="C962" s="46">
        <f>(Input!C$18*Input!C$198)*C675</f>
        <v>124647.94694405905</v>
      </c>
      <c r="D962" s="46">
        <f>(Input!D$18*Input!D$198)*D675</f>
        <v>113663.25407870144</v>
      </c>
      <c r="E962" s="51">
        <f>(Input!E$18*Input!E$198)*E675</f>
        <v>99145.165594682156</v>
      </c>
    </row>
    <row r="963" spans="1:5" ht="15" customHeight="1" x14ac:dyDescent="0.25">
      <c r="A963" s="41" t="str">
        <f t="shared" ref="A963:B963" si="929">A676</f>
        <v>43.01</v>
      </c>
      <c r="B963" s="4" t="str">
        <f t="shared" si="929"/>
        <v>Salida Nacional / National exit</v>
      </c>
      <c r="C963" s="46">
        <f>(Input!C$18*Input!C$198)*C676</f>
        <v>469605.67515781027</v>
      </c>
      <c r="D963" s="46">
        <f>(Input!D$18*Input!D$198)*D676</f>
        <v>427896.72851893777</v>
      </c>
      <c r="E963" s="51">
        <f>(Input!E$18*Input!E$198)*E676</f>
        <v>373248.87450360571</v>
      </c>
    </row>
    <row r="964" spans="1:5" ht="15" customHeight="1" x14ac:dyDescent="0.25">
      <c r="A964" s="41" t="str">
        <f t="shared" ref="A964:B964" si="930">A677</f>
        <v>43X.00</v>
      </c>
      <c r="B964" s="4" t="str">
        <f t="shared" si="930"/>
        <v>Salida Nacional / National exit</v>
      </c>
      <c r="C964" s="46">
        <f>(Input!C$18*Input!C$198)*C677</f>
        <v>5020142.3805157002</v>
      </c>
      <c r="D964" s="46">
        <f>(Input!D$18*Input!D$198)*D677</f>
        <v>4124381.0604118346</v>
      </c>
      <c r="E964" s="51">
        <f>(Input!E$18*Input!E$198)*E677</f>
        <v>3221056.2059459891</v>
      </c>
    </row>
    <row r="965" spans="1:5" ht="15" customHeight="1" x14ac:dyDescent="0.25">
      <c r="A965" s="41" t="str">
        <f t="shared" ref="A965:B965" si="931">A678</f>
        <v>45.01DXC</v>
      </c>
      <c r="B965" s="4" t="str">
        <f t="shared" si="931"/>
        <v>Salida Nacional / National exit</v>
      </c>
      <c r="C965" s="46">
        <f>(Input!C$18*Input!C$198)*C678</f>
        <v>633088.78516573657</v>
      </c>
      <c r="D965" s="46">
        <f>(Input!D$18*Input!D$198)*D678</f>
        <v>572633.19789677172</v>
      </c>
      <c r="E965" s="51">
        <f>(Input!E$18*Input!E$198)*E678</f>
        <v>498368.43543428992</v>
      </c>
    </row>
    <row r="966" spans="1:5" ht="15" customHeight="1" x14ac:dyDescent="0.25">
      <c r="A966" s="41" t="str">
        <f t="shared" ref="A966:B966" si="932">A679</f>
        <v>45.02</v>
      </c>
      <c r="B966" s="4" t="str">
        <f t="shared" si="932"/>
        <v>Salida Nacional / National exit</v>
      </c>
      <c r="C966" s="46">
        <f>(Input!C$18*Input!C$198)*C679</f>
        <v>346666.67904395476</v>
      </c>
      <c r="D966" s="46">
        <f>(Input!D$18*Input!D$198)*D679</f>
        <v>315752.1728785474</v>
      </c>
      <c r="E966" s="51">
        <f>(Input!E$18*Input!E$198)*E679</f>
        <v>275434.63111973961</v>
      </c>
    </row>
    <row r="967" spans="1:5" ht="15" customHeight="1" x14ac:dyDescent="0.25">
      <c r="A967" s="41" t="str">
        <f t="shared" ref="A967:B967" si="933">A680</f>
        <v>45.03</v>
      </c>
      <c r="B967" s="4" t="str">
        <f t="shared" si="933"/>
        <v>Salida Nacional / National exit</v>
      </c>
      <c r="C967" s="46">
        <f>(Input!C$18*Input!C$198)*C680</f>
        <v>190924.40723436722</v>
      </c>
      <c r="D967" s="46">
        <f>(Input!D$18*Input!D$198)*D680</f>
        <v>173890.9278498521</v>
      </c>
      <c r="E967" s="51">
        <f>(Input!E$18*Input!E$198)*E680</f>
        <v>151686.72797489847</v>
      </c>
    </row>
    <row r="968" spans="1:5" ht="15" customHeight="1" x14ac:dyDescent="0.25">
      <c r="A968" s="41" t="str">
        <f t="shared" ref="A968:B968" si="934">A681</f>
        <v>45.04</v>
      </c>
      <c r="B968" s="4" t="str">
        <f t="shared" si="934"/>
        <v>Salida Nacional / National exit</v>
      </c>
      <c r="C968" s="46">
        <f>(Input!C$18*Input!C$198)*C681</f>
        <v>3169459.8673328036</v>
      </c>
      <c r="D968" s="46">
        <f>(Input!D$18*Input!D$198)*D681</f>
        <v>2713387.9667882775</v>
      </c>
      <c r="E968" s="51">
        <f>(Input!E$18*Input!E$198)*E681</f>
        <v>2226203.6463567559</v>
      </c>
    </row>
    <row r="969" spans="1:5" ht="15" customHeight="1" x14ac:dyDescent="0.25">
      <c r="A969" s="41" t="str">
        <f t="shared" ref="A969:B969" si="935">A682</f>
        <v>45-16</v>
      </c>
      <c r="B969" s="4" t="str">
        <f t="shared" si="935"/>
        <v>Salida Nacional / National exit</v>
      </c>
      <c r="C969" s="46">
        <f>(Input!C$18*Input!C$198)*C682</f>
        <v>654216.59792129346</v>
      </c>
      <c r="D969" s="46">
        <f>(Input!D$18*Input!D$198)*D682</f>
        <v>595956.45961967995</v>
      </c>
      <c r="E969" s="51">
        <f>(Input!E$18*Input!E$198)*E682</f>
        <v>519858.97403850366</v>
      </c>
    </row>
    <row r="970" spans="1:5" ht="15" customHeight="1" x14ac:dyDescent="0.25">
      <c r="A970" s="41" t="str">
        <f t="shared" ref="A970:B970" si="936">A683</f>
        <v>5D.03</v>
      </c>
      <c r="B970" s="4" t="str">
        <f t="shared" si="936"/>
        <v>Salida Nacional / National exit</v>
      </c>
      <c r="C970" s="46">
        <f>(Input!C$18*Input!C$198)*C683</f>
        <v>745573.98499163566</v>
      </c>
      <c r="D970" s="46">
        <f>(Input!D$18*Input!D$198)*D683</f>
        <v>689428.73924685223</v>
      </c>
      <c r="E970" s="51">
        <f>(Input!E$18*Input!E$198)*E683</f>
        <v>600441.1204023594</v>
      </c>
    </row>
    <row r="971" spans="1:5" ht="15" customHeight="1" x14ac:dyDescent="0.25">
      <c r="A971" s="41" t="str">
        <f t="shared" ref="A971:B971" si="937">A684</f>
        <v>5D.03.04</v>
      </c>
      <c r="B971" s="4" t="str">
        <f t="shared" si="937"/>
        <v>Salida Nacional / National exit</v>
      </c>
      <c r="C971" s="46">
        <f>(Input!C$18*Input!C$198)*C684</f>
        <v>4415668.0654205801</v>
      </c>
      <c r="D971" s="46">
        <f>(Input!D$18*Input!D$198)*D684</f>
        <v>3691954.8925406528</v>
      </c>
      <c r="E971" s="51">
        <f>(Input!E$18*Input!E$198)*E684</f>
        <v>2881899.0216027205</v>
      </c>
    </row>
    <row r="972" spans="1:5" ht="15" customHeight="1" x14ac:dyDescent="0.25">
      <c r="A972" s="41" t="str">
        <f t="shared" ref="A972:B972" si="938">A685</f>
        <v>6</v>
      </c>
      <c r="B972" s="4" t="str">
        <f t="shared" si="938"/>
        <v>Salida Nacional / National exit</v>
      </c>
      <c r="C972" s="46">
        <f>(Input!C$18*Input!C$198)*C685</f>
        <v>3979987.1477477378</v>
      </c>
      <c r="D972" s="46">
        <f>(Input!D$18*Input!D$198)*D685</f>
        <v>3704922.4793109023</v>
      </c>
      <c r="E972" s="51">
        <f>(Input!E$18*Input!E$198)*E685</f>
        <v>3230806.9178856728</v>
      </c>
    </row>
    <row r="973" spans="1:5" ht="15" customHeight="1" x14ac:dyDescent="0.25">
      <c r="A973" s="41" t="str">
        <f t="shared" ref="A973:B973" si="939">A686</f>
        <v>7A</v>
      </c>
      <c r="B973" s="4" t="str">
        <f t="shared" si="939"/>
        <v>Salida Nacional / National exit</v>
      </c>
      <c r="C973" s="46">
        <f>(Input!C$18*Input!C$198)*C686</f>
        <v>114386.921047235</v>
      </c>
      <c r="D973" s="46">
        <f>(Input!D$18*Input!D$198)*D686</f>
        <v>105792.41952105798</v>
      </c>
      <c r="E973" s="51">
        <f>(Input!E$18*Input!E$198)*E686</f>
        <v>92180.753196227946</v>
      </c>
    </row>
    <row r="974" spans="1:5" ht="15" customHeight="1" x14ac:dyDescent="0.25">
      <c r="A974" s="41" t="str">
        <f t="shared" ref="A974:B974" si="940">A687</f>
        <v>7B</v>
      </c>
      <c r="B974" s="4" t="str">
        <f t="shared" si="940"/>
        <v>Salida Nacional / National exit</v>
      </c>
      <c r="C974" s="46">
        <f>(Input!C$18*Input!C$198)*C687</f>
        <v>75662.429755684308</v>
      </c>
      <c r="D974" s="46">
        <f>(Input!D$18*Input!D$198)*D687</f>
        <v>69973.606491826707</v>
      </c>
      <c r="E974" s="51">
        <f>(Input!E$18*Input!E$198)*E687</f>
        <v>60970.299029309841</v>
      </c>
    </row>
    <row r="975" spans="1:5" ht="15" customHeight="1" x14ac:dyDescent="0.25">
      <c r="A975" s="41" t="str">
        <f t="shared" ref="A975:B975" si="941">A688</f>
        <v>9E.C.</v>
      </c>
      <c r="B975" s="4" t="str">
        <f t="shared" si="941"/>
        <v>Salida Nacional / National exit</v>
      </c>
      <c r="C975" s="46">
        <f>(Input!C$18*Input!C$198)*C688</f>
        <v>481294.12160567765</v>
      </c>
      <c r="D975" s="46">
        <f>(Input!D$18*Input!D$198)*D688</f>
        <v>443096.00854381098</v>
      </c>
      <c r="E975" s="51">
        <f>(Input!E$18*Input!E$198)*E688</f>
        <v>385600.13723404991</v>
      </c>
    </row>
    <row r="976" spans="1:5" ht="15" customHeight="1" x14ac:dyDescent="0.25">
      <c r="A976" s="41" t="str">
        <f t="shared" ref="A976:B976" si="942">A689</f>
        <v>A1</v>
      </c>
      <c r="B976" s="4" t="str">
        <f t="shared" si="942"/>
        <v>Salida Nacional / National exit</v>
      </c>
      <c r="C976" s="46">
        <f>(Input!C$18*Input!C$198)*C689</f>
        <v>211071.17274930727</v>
      </c>
      <c r="D976" s="46">
        <f>(Input!D$18*Input!D$198)*D689</f>
        <v>193690.96624820793</v>
      </c>
      <c r="E976" s="51">
        <f>(Input!E$18*Input!E$198)*E689</f>
        <v>168960.24723454477</v>
      </c>
    </row>
    <row r="977" spans="1:5" ht="15" customHeight="1" x14ac:dyDescent="0.25">
      <c r="A977" s="41" t="str">
        <f t="shared" ref="A977:B977" si="943">A690</f>
        <v>A10</v>
      </c>
      <c r="B977" s="4" t="str">
        <f t="shared" si="943"/>
        <v>Salida Nacional / National exit</v>
      </c>
      <c r="C977" s="46">
        <f>(Input!C$18*Input!C$198)*C690</f>
        <v>1351739.7548016133</v>
      </c>
      <c r="D977" s="46">
        <f>(Input!D$18*Input!D$198)*D690</f>
        <v>1229664.992104427</v>
      </c>
      <c r="E977" s="51">
        <f>(Input!E$18*Input!E$198)*E690</f>
        <v>1070450.489999075</v>
      </c>
    </row>
    <row r="978" spans="1:5" ht="15" customHeight="1" x14ac:dyDescent="0.25">
      <c r="A978" s="41" t="str">
        <f t="shared" ref="A978:B978" si="944">A691</f>
        <v>A3</v>
      </c>
      <c r="B978" s="4" t="str">
        <f t="shared" si="944"/>
        <v>Salida Nacional / National exit</v>
      </c>
      <c r="C978" s="46">
        <f>(Input!C$18*Input!C$198)*C691</f>
        <v>1071911.0941279409</v>
      </c>
      <c r="D978" s="46">
        <f>(Input!D$18*Input!D$198)*D691</f>
        <v>981354.06320989097</v>
      </c>
      <c r="E978" s="51">
        <f>(Input!E$18*Input!E$198)*E691</f>
        <v>855414.3526651765</v>
      </c>
    </row>
    <row r="979" spans="1:5" ht="15" customHeight="1" x14ac:dyDescent="0.25">
      <c r="A979" s="41" t="str">
        <f t="shared" ref="A979:B979" si="945">A692</f>
        <v>A36L</v>
      </c>
      <c r="B979" s="4" t="str">
        <f t="shared" si="945"/>
        <v>Salida Nacional / National exit</v>
      </c>
      <c r="C979" s="46">
        <f>(Input!C$18*Input!C$198)*C692</f>
        <v>8100012.6470721485</v>
      </c>
      <c r="D979" s="46">
        <f>(Input!D$18*Input!D$198)*D692</f>
        <v>7491951.2446598066</v>
      </c>
      <c r="E979" s="51">
        <f>(Input!E$18*Input!E$198)*E692</f>
        <v>6525157.3240175536</v>
      </c>
    </row>
    <row r="980" spans="1:5" ht="15" customHeight="1" x14ac:dyDescent="0.25">
      <c r="A980" s="41" t="str">
        <f t="shared" ref="A980:B980" si="946">A693</f>
        <v>A5A</v>
      </c>
      <c r="B980" s="4" t="str">
        <f t="shared" si="946"/>
        <v>Salida Nacional / National exit</v>
      </c>
      <c r="C980" s="46">
        <f>(Input!C$18*Input!C$198)*C693</f>
        <v>16992.995840767384</v>
      </c>
      <c r="D980" s="46">
        <f>(Input!D$18*Input!D$198)*D693</f>
        <v>15675.872980367241</v>
      </c>
      <c r="E980" s="51">
        <f>(Input!E$18*Input!E$198)*E693</f>
        <v>13691.720735835115</v>
      </c>
    </row>
    <row r="981" spans="1:5" ht="15" customHeight="1" x14ac:dyDescent="0.25">
      <c r="A981" s="41" t="str">
        <f t="shared" ref="A981:B981" si="947">A694</f>
        <v>A6</v>
      </c>
      <c r="B981" s="4" t="str">
        <f t="shared" si="947"/>
        <v>Salida Nacional / National exit</v>
      </c>
      <c r="C981" s="46">
        <f>(Input!C$18*Input!C$198)*C694</f>
        <v>116062.45434812062</v>
      </c>
      <c r="D981" s="46">
        <f>(Input!D$18*Input!D$198)*D694</f>
        <v>106202.78286329335</v>
      </c>
      <c r="E981" s="51">
        <f>(Input!E$18*Input!E$198)*E694</f>
        <v>92559.823124307877</v>
      </c>
    </row>
    <row r="982" spans="1:5" ht="15" customHeight="1" x14ac:dyDescent="0.25">
      <c r="A982" s="41" t="str">
        <f t="shared" ref="A982:B982" si="948">A695</f>
        <v>A7</v>
      </c>
      <c r="B982" s="4" t="str">
        <f t="shared" si="948"/>
        <v>Salida Nacional / National exit</v>
      </c>
      <c r="C982" s="46">
        <f>(Input!C$18*Input!C$198)*C695</f>
        <v>9153.5137347136297</v>
      </c>
      <c r="D982" s="46">
        <f>(Input!D$18*Input!D$198)*D695</f>
        <v>8332.6886310681384</v>
      </c>
      <c r="E982" s="51">
        <f>(Input!E$18*Input!E$198)*E695</f>
        <v>7254.9485442733549</v>
      </c>
    </row>
    <row r="983" spans="1:5" ht="15" customHeight="1" x14ac:dyDescent="0.25">
      <c r="A983" s="41" t="str">
        <f t="shared" ref="A983:B983" si="949">A696</f>
        <v>A8</v>
      </c>
      <c r="B983" s="4" t="str">
        <f t="shared" si="949"/>
        <v>Salida Nacional / National exit</v>
      </c>
      <c r="C983" s="46">
        <f>(Input!C$18*Input!C$198)*C696</f>
        <v>5519.5932678670097</v>
      </c>
      <c r="D983" s="46">
        <f>(Input!D$18*Input!D$198)*D696</f>
        <v>5020.8556127053771</v>
      </c>
      <c r="E983" s="51">
        <f>(Input!E$18*Input!E$198)*E696</f>
        <v>4370.6762456950537</v>
      </c>
    </row>
    <row r="984" spans="1:5" ht="15" customHeight="1" x14ac:dyDescent="0.25">
      <c r="A984" s="41" t="str">
        <f t="shared" ref="A984:B984" si="950">A697</f>
        <v>A9</v>
      </c>
      <c r="B984" s="4" t="str">
        <f t="shared" si="950"/>
        <v>Salida Nacional / National exit</v>
      </c>
      <c r="C984" s="46">
        <f>(Input!C$18*Input!C$198)*C697</f>
        <v>970168.51204947825</v>
      </c>
      <c r="D984" s="46">
        <f>(Input!D$18*Input!D$198)*D697</f>
        <v>902670.52814182988</v>
      </c>
      <c r="E984" s="51">
        <f>(Input!E$18*Input!E$198)*E697</f>
        <v>787688.95908765704</v>
      </c>
    </row>
    <row r="985" spans="1:5" ht="15" customHeight="1" x14ac:dyDescent="0.25">
      <c r="A985" s="41" t="str">
        <f t="shared" ref="A985:B985" si="951">A698</f>
        <v>A9A</v>
      </c>
      <c r="B985" s="4" t="str">
        <f t="shared" si="951"/>
        <v>Salida Nacional / National exit</v>
      </c>
      <c r="C985" s="46">
        <f>(Input!C$18*Input!C$198)*C698</f>
        <v>59623.9181323382</v>
      </c>
      <c r="D985" s="46">
        <f>(Input!D$18*Input!D$198)*D698</f>
        <v>54731.317616357337</v>
      </c>
      <c r="E985" s="51">
        <f>(Input!E$18*Input!E$198)*E698</f>
        <v>47743.471180293556</v>
      </c>
    </row>
    <row r="986" spans="1:5" ht="15" customHeight="1" x14ac:dyDescent="0.25">
      <c r="A986" s="41" t="str">
        <f t="shared" ref="A986:B986" si="952">A699</f>
        <v>A9B</v>
      </c>
      <c r="B986" s="4" t="str">
        <f t="shared" si="952"/>
        <v>Salida Nacional / National exit</v>
      </c>
      <c r="C986" s="46">
        <f>(Input!C$18*Input!C$198)*C699</f>
        <v>49404.530163485215</v>
      </c>
      <c r="D986" s="46">
        <f>(Input!D$18*Input!D$198)*D699</f>
        <v>45100.956243954264</v>
      </c>
      <c r="E986" s="51">
        <f>(Input!E$18*Input!E$198)*E699</f>
        <v>39294.568129620333</v>
      </c>
    </row>
    <row r="987" spans="1:5" ht="15" customHeight="1" x14ac:dyDescent="0.25">
      <c r="A987" s="41" t="str">
        <f t="shared" ref="A987:B987" si="953">A700</f>
        <v>B02</v>
      </c>
      <c r="B987" s="4" t="str">
        <f t="shared" si="953"/>
        <v>Salida Nacional / National exit</v>
      </c>
      <c r="C987" s="46">
        <f>(Input!C$18*Input!C$198)*C700</f>
        <v>283587.94915778004</v>
      </c>
      <c r="D987" s="46">
        <f>(Input!D$18*Input!D$198)*D700</f>
        <v>256968.24237032214</v>
      </c>
      <c r="E987" s="51">
        <f>(Input!E$18*Input!E$198)*E700</f>
        <v>223519.72535133694</v>
      </c>
    </row>
    <row r="988" spans="1:5" ht="15" customHeight="1" x14ac:dyDescent="0.25">
      <c r="A988" s="41" t="str">
        <f t="shared" ref="A988:B988" si="954">A701</f>
        <v>B04</v>
      </c>
      <c r="B988" s="4" t="str">
        <f t="shared" si="954"/>
        <v>Salida Nacional / National exit</v>
      </c>
      <c r="C988" s="46">
        <f>(Input!C$18*Input!C$198)*C701</f>
        <v>1188293.1740173046</v>
      </c>
      <c r="D988" s="46">
        <f>(Input!D$18*Input!D$198)*D701</f>
        <v>1080132.06271402</v>
      </c>
      <c r="E988" s="51">
        <f>(Input!E$18*Input!E$198)*E701</f>
        <v>941520.16788789851</v>
      </c>
    </row>
    <row r="989" spans="1:5" ht="15" customHeight="1" x14ac:dyDescent="0.25">
      <c r="A989" s="41" t="str">
        <f t="shared" ref="A989:B989" si="955">A702</f>
        <v>B05</v>
      </c>
      <c r="B989" s="4" t="str">
        <f t="shared" si="955"/>
        <v>Salida Nacional / National exit</v>
      </c>
      <c r="C989" s="46">
        <f>(Input!C$18*Input!C$198)*C702</f>
        <v>370598.3548067995</v>
      </c>
      <c r="D989" s="46">
        <f>(Input!D$18*Input!D$198)*D702</f>
        <v>336894.69008409855</v>
      </c>
      <c r="E989" s="51">
        <f>(Input!E$18*Input!E$198)*E702</f>
        <v>293650.07953005284</v>
      </c>
    </row>
    <row r="990" spans="1:5" ht="15" customHeight="1" x14ac:dyDescent="0.25">
      <c r="A990" s="41" t="str">
        <f t="shared" ref="A990:B990" si="956">A703</f>
        <v>B07</v>
      </c>
      <c r="B990" s="4" t="str">
        <f t="shared" si="956"/>
        <v>Salida Nacional / National exit</v>
      </c>
      <c r="C990" s="46">
        <f>(Input!C$18*Input!C$198)*C703</f>
        <v>542020.6682551374</v>
      </c>
      <c r="D990" s="46">
        <f>(Input!D$18*Input!D$198)*D703</f>
        <v>489907.36828130245</v>
      </c>
      <c r="E990" s="51">
        <f>(Input!E$18*Input!E$198)*E703</f>
        <v>426332.05687710614</v>
      </c>
    </row>
    <row r="991" spans="1:5" ht="15" customHeight="1" x14ac:dyDescent="0.25">
      <c r="A991" s="41" t="str">
        <f t="shared" ref="A991:B991" si="957">A704</f>
        <v>B08</v>
      </c>
      <c r="B991" s="4" t="str">
        <f t="shared" si="957"/>
        <v>Salida Nacional / National exit</v>
      </c>
      <c r="C991" s="46">
        <f>(Input!C$18*Input!C$198)*C704</f>
        <v>61754.974074785416</v>
      </c>
      <c r="D991" s="46">
        <f>(Input!D$18*Input!D$198)*D704</f>
        <v>56618.586919044435</v>
      </c>
      <c r="E991" s="51">
        <f>(Input!E$18*Input!E$198)*E704</f>
        <v>49436.220786017409</v>
      </c>
    </row>
    <row r="992" spans="1:5" ht="15" customHeight="1" x14ac:dyDescent="0.25">
      <c r="A992" s="41" t="str">
        <f t="shared" ref="A992:B992" si="958">A705</f>
        <v>B10</v>
      </c>
      <c r="B992" s="4" t="str">
        <f t="shared" si="958"/>
        <v>Salida Nacional / National exit</v>
      </c>
      <c r="C992" s="46">
        <f>(Input!C$18*Input!C$198)*C705</f>
        <v>1218619.081167748</v>
      </c>
      <c r="D992" s="46">
        <f>(Input!D$18*Input!D$198)*D705</f>
        <v>1106775.4143903994</v>
      </c>
      <c r="E992" s="51">
        <f>(Input!E$18*Input!E$198)*E705</f>
        <v>963649.95938489912</v>
      </c>
    </row>
    <row r="993" spans="1:5" ht="15" customHeight="1" x14ac:dyDescent="0.25">
      <c r="A993" s="41" t="str">
        <f t="shared" ref="A993:B993" si="959">A706</f>
        <v>B14</v>
      </c>
      <c r="B993" s="4" t="str">
        <f t="shared" si="959"/>
        <v>Salida Nacional / National exit</v>
      </c>
      <c r="C993" s="46">
        <f>(Input!C$18*Input!C$198)*C706</f>
        <v>727436.03702869243</v>
      </c>
      <c r="D993" s="46">
        <f>(Input!D$18*Input!D$198)*D706</f>
        <v>660679.1288716821</v>
      </c>
      <c r="E993" s="51">
        <f>(Input!E$18*Input!E$198)*E706</f>
        <v>575171.07932829263</v>
      </c>
    </row>
    <row r="994" spans="1:5" ht="15" customHeight="1" x14ac:dyDescent="0.25">
      <c r="A994" s="41" t="str">
        <f t="shared" ref="A994:B994" si="960">A707</f>
        <v>B18</v>
      </c>
      <c r="B994" s="4" t="str">
        <f t="shared" si="960"/>
        <v>Salida Nacional / National exit</v>
      </c>
      <c r="C994" s="46">
        <f>(Input!C$18*Input!C$198)*C707</f>
        <v>5384502.3228644589</v>
      </c>
      <c r="D994" s="46">
        <f>(Input!D$18*Input!D$198)*D707</f>
        <v>4861956.3267096654</v>
      </c>
      <c r="E994" s="51">
        <f>(Input!E$18*Input!E$198)*E707</f>
        <v>4224286.4442969281</v>
      </c>
    </row>
    <row r="995" spans="1:5" ht="15" customHeight="1" x14ac:dyDescent="0.25">
      <c r="A995" s="41" t="str">
        <f t="shared" ref="A995:B995" si="961">A708</f>
        <v>B19</v>
      </c>
      <c r="B995" s="4" t="str">
        <f t="shared" si="961"/>
        <v>Salida Nacional / National exit</v>
      </c>
      <c r="C995" s="46">
        <f>(Input!C$18*Input!C$198)*C708</f>
        <v>1915960.5675130677</v>
      </c>
      <c r="D995" s="46">
        <f>(Input!D$18*Input!D$198)*D708</f>
        <v>1730809.8070025654</v>
      </c>
      <c r="E995" s="51">
        <f>(Input!E$18*Input!E$198)*E708</f>
        <v>1503645.2760283928</v>
      </c>
    </row>
    <row r="996" spans="1:5" ht="15" customHeight="1" x14ac:dyDescent="0.25">
      <c r="A996" s="41" t="str">
        <f t="shared" ref="A996:B996" si="962">A709</f>
        <v>B20</v>
      </c>
      <c r="B996" s="4" t="str">
        <f t="shared" si="962"/>
        <v>Salida Nacional / National exit</v>
      </c>
      <c r="C996" s="46">
        <f>(Input!C$18*Input!C$198)*C709</f>
        <v>3070258.3586380542</v>
      </c>
      <c r="D996" s="46">
        <f>(Input!D$18*Input!D$198)*D709</f>
        <v>2788753.3975691348</v>
      </c>
      <c r="E996" s="51">
        <f>(Input!E$18*Input!E$198)*E709</f>
        <v>2425499.0362282405</v>
      </c>
    </row>
    <row r="997" spans="1:5" ht="15" customHeight="1" x14ac:dyDescent="0.25">
      <c r="A997" s="41" t="str">
        <f t="shared" ref="A997:B997" si="963">A710</f>
        <v>BIO MADRID</v>
      </c>
      <c r="B997" s="4" t="str">
        <f t="shared" si="963"/>
        <v>Salida Nacional / National exit</v>
      </c>
      <c r="C997" s="46">
        <f>(Input!C$18*Input!C$198)*C710</f>
        <v>2654.7445116738968</v>
      </c>
      <c r="D997" s="46">
        <f>(Input!D$18*Input!D$198)*D710</f>
        <v>2437.3624295318682</v>
      </c>
      <c r="E997" s="51">
        <f>(Input!E$18*Input!E$198)*E710</f>
        <v>2124.1807799438302</v>
      </c>
    </row>
    <row r="998" spans="1:5" ht="15" customHeight="1" x14ac:dyDescent="0.25">
      <c r="A998" s="41" t="str">
        <f t="shared" ref="A998:B998" si="964">A711</f>
        <v>B22</v>
      </c>
      <c r="B998" s="4" t="str">
        <f t="shared" si="964"/>
        <v>Salida Nacional / National exit</v>
      </c>
      <c r="C998" s="46">
        <f>(Input!C$18*Input!C$198)*C711</f>
        <v>2239863.0347365425</v>
      </c>
      <c r="D998" s="46">
        <f>(Input!D$18*Input!D$198)*D711</f>
        <v>2026374.3834399378</v>
      </c>
      <c r="E998" s="51">
        <f>(Input!E$18*Input!E$198)*E711</f>
        <v>1760213.577678025</v>
      </c>
    </row>
    <row r="999" spans="1:5" ht="15" customHeight="1" x14ac:dyDescent="0.25">
      <c r="A999" s="41" t="str">
        <f t="shared" ref="A999:B999" si="965">A712</f>
        <v>C1.01</v>
      </c>
      <c r="B999" s="4" t="str">
        <f t="shared" si="965"/>
        <v>Salida Nacional / National exit</v>
      </c>
      <c r="C999" s="46">
        <f>(Input!C$18*Input!C$198)*C712</f>
        <v>250590.09967818254</v>
      </c>
      <c r="D999" s="46">
        <f>(Input!D$18*Input!D$198)*D712</f>
        <v>228383.16119396203</v>
      </c>
      <c r="E999" s="51">
        <f>(Input!E$18*Input!E$198)*E712</f>
        <v>199231.68233485185</v>
      </c>
    </row>
    <row r="1000" spans="1:5" ht="15" customHeight="1" x14ac:dyDescent="0.25">
      <c r="A1000" s="41" t="str">
        <f t="shared" ref="A1000:B1000" si="966">A713</f>
        <v>C2X.01</v>
      </c>
      <c r="B1000" s="4" t="str">
        <f t="shared" si="966"/>
        <v>Salida Nacional / National exit</v>
      </c>
      <c r="C1000" s="46">
        <f>(Input!C$18*Input!C$198)*C713</f>
        <v>74738.882666820558</v>
      </c>
      <c r="D1000" s="46">
        <f>(Input!D$18*Input!D$198)*D713</f>
        <v>68343.978978210158</v>
      </c>
      <c r="E1000" s="51">
        <f>(Input!E$18*Input!E$198)*E713</f>
        <v>59667.21512897838</v>
      </c>
    </row>
    <row r="1001" spans="1:5" ht="15" customHeight="1" x14ac:dyDescent="0.25">
      <c r="A1001" s="41" t="str">
        <f t="shared" ref="A1001:B1001" si="967">A714</f>
        <v>CC.BE</v>
      </c>
      <c r="B1001" s="4" t="str">
        <f t="shared" si="967"/>
        <v>Salida Nacional / National exit</v>
      </c>
      <c r="C1001" s="46">
        <f>(Input!C$18*Input!C$198)*C714</f>
        <v>3878822.8714132672</v>
      </c>
      <c r="D1001" s="46">
        <f>(Input!D$18*Input!D$198)*D714</f>
        <v>3287838.8047221643</v>
      </c>
      <c r="E1001" s="51">
        <f>(Input!E$18*Input!E$198)*E714</f>
        <v>2608175.9496323396</v>
      </c>
    </row>
    <row r="1002" spans="1:5" ht="15" customHeight="1" x14ac:dyDescent="0.25">
      <c r="A1002" s="41" t="str">
        <f t="shared" ref="A1002:B1002" si="968">A715</f>
        <v>CC.CT.E</v>
      </c>
      <c r="B1002" s="4" t="str">
        <f t="shared" si="968"/>
        <v>Salida Nacional / National exit</v>
      </c>
      <c r="C1002" s="46">
        <f>(Input!C$18*Input!C$198)*C715</f>
        <v>2561649.4420113093</v>
      </c>
      <c r="D1002" s="46">
        <f>(Input!D$18*Input!D$198)*D715</f>
        <v>1989190.1121126541</v>
      </c>
      <c r="E1002" s="51">
        <f>(Input!E$18*Input!E$198)*E715</f>
        <v>1403243.3281794589</v>
      </c>
    </row>
    <row r="1003" spans="1:5" ht="15" customHeight="1" x14ac:dyDescent="0.25">
      <c r="A1003" s="41" t="str">
        <f t="shared" ref="A1003:B1003" si="969">A716</f>
        <v>CC.IB.E</v>
      </c>
      <c r="B1003" s="4" t="str">
        <f t="shared" si="969"/>
        <v>Salida Nacional / National exit</v>
      </c>
      <c r="C1003" s="46">
        <f>(Input!C$18*Input!C$198)*C716</f>
        <v>1112731.5820267771</v>
      </c>
      <c r="D1003" s="46">
        <f>(Input!D$18*Input!D$198)*D716</f>
        <v>864989.75634116319</v>
      </c>
      <c r="E1003" s="51">
        <f>(Input!E$18*Input!E$198)*E716</f>
        <v>611138.09699411097</v>
      </c>
    </row>
    <row r="1004" spans="1:5" ht="15" customHeight="1" x14ac:dyDescent="0.25">
      <c r="A1004" s="41" t="str">
        <f t="shared" ref="A1004:B1004" si="970">A717</f>
        <v>CC.PV.BBE</v>
      </c>
      <c r="B1004" s="4" t="str">
        <f t="shared" si="970"/>
        <v>Salida Nacional / National exit</v>
      </c>
      <c r="C1004" s="46">
        <f>(Input!C$18*Input!C$198)*C717</f>
        <v>1465487.1511290369</v>
      </c>
      <c r="D1004" s="46">
        <f>(Input!D$18*Input!D$198)*D717</f>
        <v>1113703.7741233483</v>
      </c>
      <c r="E1004" s="51">
        <f>(Input!E$18*Input!E$198)*E717</f>
        <v>786607.23682111525</v>
      </c>
    </row>
    <row r="1005" spans="1:5" ht="15" customHeight="1" x14ac:dyDescent="0.25">
      <c r="A1005" s="41" t="str">
        <f t="shared" ref="A1005:B1005" si="971">A718</f>
        <v>CC.SG.UF</v>
      </c>
      <c r="B1005" s="4" t="str">
        <f t="shared" si="971"/>
        <v>Salida Nacional / National exit</v>
      </c>
      <c r="C1005" s="46">
        <f>(Input!C$18*Input!C$198)*C718</f>
        <v>2078379.3859364204</v>
      </c>
      <c r="D1005" s="46">
        <f>(Input!D$18*Input!D$198)*D718</f>
        <v>1625752.2486778435</v>
      </c>
      <c r="E1005" s="51">
        <f>(Input!E$18*Input!E$198)*E718</f>
        <v>1152573.2939985339</v>
      </c>
    </row>
    <row r="1006" spans="1:5" ht="15" customHeight="1" x14ac:dyDescent="0.25">
      <c r="A1006" s="41" t="str">
        <f t="shared" ref="A1006:B1006" si="972">A719</f>
        <v>CC.SON.E</v>
      </c>
      <c r="B1006" s="4" t="str">
        <f t="shared" si="972"/>
        <v>Salida Nacional / National exit</v>
      </c>
      <c r="C1006" s="46">
        <f>(Input!C$18*Input!C$198)*C719</f>
        <v>2432903.3310297322</v>
      </c>
      <c r="D1006" s="46">
        <f>(Input!D$18*Input!D$198)*D719</f>
        <v>1888835.8920240609</v>
      </c>
      <c r="E1006" s="51">
        <f>(Input!E$18*Input!E$198)*E719</f>
        <v>1332463.4388017501</v>
      </c>
    </row>
    <row r="1007" spans="1:5" ht="15" customHeight="1" x14ac:dyDescent="0.25">
      <c r="A1007" s="41" t="str">
        <f t="shared" ref="A1007:B1007" si="973">A720</f>
        <v>D01A</v>
      </c>
      <c r="B1007" s="4" t="str">
        <f t="shared" si="973"/>
        <v>Salida Nacional / National exit</v>
      </c>
      <c r="C1007" s="46">
        <f>(Input!C$18*Input!C$198)*C720</f>
        <v>10025.633635714747</v>
      </c>
      <c r="D1007" s="46">
        <f>(Input!D$18*Input!D$198)*D720</f>
        <v>9220.6657906569944</v>
      </c>
      <c r="E1007" s="51">
        <f>(Input!E$18*Input!E$198)*E720</f>
        <v>8060.369707154583</v>
      </c>
    </row>
    <row r="1008" spans="1:5" ht="15" customHeight="1" x14ac:dyDescent="0.25">
      <c r="A1008" s="41" t="str">
        <f t="shared" ref="A1008:B1008" si="974">A721</f>
        <v>D03A</v>
      </c>
      <c r="B1008" s="4" t="str">
        <f t="shared" si="974"/>
        <v>Salida Nacional / National exit</v>
      </c>
      <c r="C1008" s="46">
        <f>(Input!C$18*Input!C$198)*C721</f>
        <v>106007.6138046705</v>
      </c>
      <c r="D1008" s="46">
        <f>(Input!D$18*Input!D$198)*D721</f>
        <v>96950.805608234921</v>
      </c>
      <c r="E1008" s="51">
        <f>(Input!E$18*Input!E$198)*E721</f>
        <v>84646.969132282597</v>
      </c>
    </row>
    <row r="1009" spans="1:5" ht="15" customHeight="1" x14ac:dyDescent="0.25">
      <c r="A1009" s="41" t="str">
        <f t="shared" ref="A1009:B1009" si="975">A722</f>
        <v>D04</v>
      </c>
      <c r="B1009" s="4" t="str">
        <f t="shared" si="975"/>
        <v>Salida Nacional / National exit</v>
      </c>
      <c r="C1009" s="46">
        <f>(Input!C$18*Input!C$198)*C722</f>
        <v>179483.10157499669</v>
      </c>
      <c r="D1009" s="46">
        <f>(Input!D$18*Input!D$198)*D722</f>
        <v>163953.44858265101</v>
      </c>
      <c r="E1009" s="51">
        <f>(Input!E$18*Input!E$198)*E722</f>
        <v>143109.13589146841</v>
      </c>
    </row>
    <row r="1010" spans="1:5" ht="15" customHeight="1" x14ac:dyDescent="0.25">
      <c r="A1010" s="41" t="str">
        <f t="shared" ref="A1010:B1010" si="976">A723</f>
        <v>D06</v>
      </c>
      <c r="B1010" s="4" t="str">
        <f t="shared" si="976"/>
        <v>Salida Nacional / National exit</v>
      </c>
      <c r="C1010" s="46">
        <f>(Input!C$18*Input!C$198)*C723</f>
        <v>59035.980336213215</v>
      </c>
      <c r="D1010" s="46">
        <f>(Input!D$18*Input!D$198)*D723</f>
        <v>53862.249429714153</v>
      </c>
      <c r="E1010" s="51">
        <f>(Input!E$18*Input!E$198)*E723</f>
        <v>47008.368961190674</v>
      </c>
    </row>
    <row r="1011" spans="1:5" ht="15" customHeight="1" x14ac:dyDescent="0.25">
      <c r="A1011" s="41" t="str">
        <f t="shared" ref="A1011:B1011" si="977">A724</f>
        <v>D06A</v>
      </c>
      <c r="B1011" s="4" t="str">
        <f t="shared" si="977"/>
        <v>Salida Nacional / National exit</v>
      </c>
      <c r="C1011" s="46">
        <f>(Input!C$18*Input!C$198)*C724</f>
        <v>14538.868451564589</v>
      </c>
      <c r="D1011" s="46">
        <f>(Input!D$18*Input!D$198)*D724</f>
        <v>13292.261370191356</v>
      </c>
      <c r="E1011" s="51">
        <f>(Input!E$18*Input!E$198)*E724</f>
        <v>11608.206866603748</v>
      </c>
    </row>
    <row r="1012" spans="1:5" ht="15" customHeight="1" x14ac:dyDescent="0.25">
      <c r="A1012" s="41" t="str">
        <f t="shared" ref="A1012:B1012" si="978">A725</f>
        <v>D07</v>
      </c>
      <c r="B1012" s="4" t="str">
        <f t="shared" si="978"/>
        <v>Salida Nacional / National exit</v>
      </c>
      <c r="C1012" s="46">
        <f>(Input!C$18*Input!C$198)*C725</f>
        <v>2110262.419966354</v>
      </c>
      <c r="D1012" s="46">
        <f>(Input!D$18*Input!D$198)*D725</f>
        <v>1902069.0534745483</v>
      </c>
      <c r="E1012" s="51">
        <f>(Input!E$18*Input!E$198)*E725</f>
        <v>1654854.3663592108</v>
      </c>
    </row>
    <row r="1013" spans="1:5" ht="15" customHeight="1" x14ac:dyDescent="0.25">
      <c r="A1013" s="41" t="str">
        <f t="shared" ref="A1013:B1013" si="979">A726</f>
        <v>D07.14</v>
      </c>
      <c r="B1013" s="4" t="str">
        <f t="shared" si="979"/>
        <v>Salida Nacional / National exit</v>
      </c>
      <c r="C1013" s="46">
        <f>(Input!C$18*Input!C$198)*C726</f>
        <v>152627.83778638096</v>
      </c>
      <c r="D1013" s="46">
        <f>(Input!D$18*Input!D$198)*D726</f>
        <v>138203.50508117912</v>
      </c>
      <c r="E1013" s="51">
        <f>(Input!E$18*Input!E$198)*E726</f>
        <v>120388.34952516019</v>
      </c>
    </row>
    <row r="1014" spans="1:5" ht="15" customHeight="1" x14ac:dyDescent="0.25">
      <c r="A1014" s="41" t="str">
        <f t="shared" ref="A1014:B1014" si="980">A727</f>
        <v>D07A</v>
      </c>
      <c r="B1014" s="4" t="str">
        <f t="shared" si="980"/>
        <v>Salida Nacional / National exit</v>
      </c>
      <c r="C1014" s="46">
        <f>(Input!C$18*Input!C$198)*C727</f>
        <v>8840.5711900000297</v>
      </c>
      <c r="D1014" s="46">
        <f>(Input!D$18*Input!D$198)*D727</f>
        <v>7904.2990341427385</v>
      </c>
      <c r="E1014" s="51">
        <f>(Input!E$18*Input!E$198)*E727</f>
        <v>6866.2894646459472</v>
      </c>
    </row>
    <row r="1015" spans="1:5" ht="15" customHeight="1" x14ac:dyDescent="0.25">
      <c r="A1015" s="41" t="str">
        <f t="shared" ref="A1015:B1015" si="981">A728</f>
        <v>D08A</v>
      </c>
      <c r="B1015" s="4" t="str">
        <f t="shared" si="981"/>
        <v>Salida Nacional / National exit</v>
      </c>
      <c r="C1015" s="46">
        <f>(Input!C$18*Input!C$198)*C728</f>
        <v>6468.6671999878963</v>
      </c>
      <c r="D1015" s="46">
        <f>(Input!D$18*Input!D$198)*D728</f>
        <v>5781.6941793323695</v>
      </c>
      <c r="E1015" s="51">
        <f>(Input!E$18*Input!E$198)*E728</f>
        <v>5022.140194849836</v>
      </c>
    </row>
    <row r="1016" spans="1:5" ht="15" customHeight="1" x14ac:dyDescent="0.25">
      <c r="A1016" s="41" t="str">
        <f t="shared" ref="A1016:B1016" si="982">A729</f>
        <v>D10A</v>
      </c>
      <c r="B1016" s="4" t="str">
        <f t="shared" si="982"/>
        <v>Salida Nacional / National exit</v>
      </c>
      <c r="C1016" s="46">
        <f>(Input!C$18*Input!C$198)*C729</f>
        <v>15190.015571072428</v>
      </c>
      <c r="D1016" s="46">
        <f>(Input!D$18*Input!D$198)*D729</f>
        <v>13566.377367500569</v>
      </c>
      <c r="E1016" s="51">
        <f>(Input!E$18*Input!E$198)*E729</f>
        <v>11782.50171787884</v>
      </c>
    </row>
    <row r="1017" spans="1:5" ht="15" customHeight="1" x14ac:dyDescent="0.25">
      <c r="A1017" s="41" t="str">
        <f t="shared" ref="A1017:B1017" si="983">A730</f>
        <v>D12A</v>
      </c>
      <c r="B1017" s="4" t="str">
        <f t="shared" si="983"/>
        <v>Salida Nacional / National exit</v>
      </c>
      <c r="C1017" s="46">
        <f>(Input!C$18*Input!C$198)*C730</f>
        <v>17859.903926672137</v>
      </c>
      <c r="D1017" s="46">
        <f>(Input!D$18*Input!D$198)*D730</f>
        <v>16131.02355085355</v>
      </c>
      <c r="E1017" s="51">
        <f>(Input!E$18*Input!E$198)*E730</f>
        <v>14048.620862149579</v>
      </c>
    </row>
    <row r="1018" spans="1:5" ht="15" customHeight="1" x14ac:dyDescent="0.25">
      <c r="A1018" s="41" t="str">
        <f t="shared" ref="A1018:B1018" si="984">A731</f>
        <v>D13</v>
      </c>
      <c r="B1018" s="4" t="str">
        <f t="shared" si="984"/>
        <v>Salida Nacional / National exit</v>
      </c>
      <c r="C1018" s="46">
        <f>(Input!C$18*Input!C$198)*C731</f>
        <v>27356.828578584322</v>
      </c>
      <c r="D1018" s="46">
        <f>(Input!D$18*Input!D$198)*D731</f>
        <v>24408.143680546909</v>
      </c>
      <c r="E1018" s="51">
        <f>(Input!E$18*Input!E$198)*E731</f>
        <v>21194.826430086789</v>
      </c>
    </row>
    <row r="1019" spans="1:5" ht="15" customHeight="1" x14ac:dyDescent="0.25">
      <c r="A1019" s="41" t="str">
        <f t="shared" ref="A1019:B1019" si="985">A732</f>
        <v>D13A</v>
      </c>
      <c r="B1019" s="4" t="str">
        <f t="shared" si="985"/>
        <v>Salida Nacional / National exit</v>
      </c>
      <c r="C1019" s="46">
        <f>(Input!C$18*Input!C$198)*C732</f>
        <v>64868.109827045002</v>
      </c>
      <c r="D1019" s="46">
        <f>(Input!D$18*Input!D$198)*D732</f>
        <v>59304.917091045267</v>
      </c>
      <c r="E1019" s="51">
        <f>(Input!E$18*Input!E$198)*E732</f>
        <v>51799.833435148648</v>
      </c>
    </row>
    <row r="1020" spans="1:5" ht="15" customHeight="1" x14ac:dyDescent="0.25">
      <c r="A1020" s="41" t="str">
        <f t="shared" ref="A1020:B1020" si="986">A733</f>
        <v>D14</v>
      </c>
      <c r="B1020" s="4" t="str">
        <f t="shared" si="986"/>
        <v>Salida Nacional / National exit</v>
      </c>
      <c r="C1020" s="46">
        <f>(Input!C$18*Input!C$198)*C733</f>
        <v>5983.3901102308882</v>
      </c>
      <c r="D1020" s="46">
        <f>(Input!D$18*Input!D$198)*D733</f>
        <v>5337.3865135223377</v>
      </c>
      <c r="E1020" s="51">
        <f>(Input!E$18*Input!E$198)*E733</f>
        <v>4634.5765684118242</v>
      </c>
    </row>
    <row r="1021" spans="1:5" ht="15" customHeight="1" x14ac:dyDescent="0.25">
      <c r="A1021" s="41" t="str">
        <f t="shared" ref="A1021:B1021" si="987">A734</f>
        <v>D15</v>
      </c>
      <c r="B1021" s="4" t="str">
        <f t="shared" si="987"/>
        <v>Salida Nacional / National exit</v>
      </c>
      <c r="C1021" s="46">
        <f>(Input!C$18*Input!C$198)*C734</f>
        <v>17118.074261265036</v>
      </c>
      <c r="D1021" s="46">
        <f>(Input!D$18*Input!D$198)*D734</f>
        <v>15268.262127847391</v>
      </c>
      <c r="E1021" s="51">
        <f>(Input!E$18*Input!E$198)*E734</f>
        <v>13257.640792388009</v>
      </c>
    </row>
    <row r="1022" spans="1:5" ht="15" customHeight="1" x14ac:dyDescent="0.25">
      <c r="A1022" s="41" t="str">
        <f t="shared" ref="A1022:B1022" si="988">A735</f>
        <v>D16</v>
      </c>
      <c r="B1022" s="4" t="str">
        <f t="shared" si="988"/>
        <v>Salida Nacional / National exit</v>
      </c>
      <c r="C1022" s="46">
        <f>(Input!C$18*Input!C$198)*C735</f>
        <v>708175.82081701653</v>
      </c>
      <c r="D1022" s="46">
        <f>(Input!D$18*Input!D$198)*D735</f>
        <v>639231.13994955004</v>
      </c>
      <c r="E1022" s="51">
        <f>(Input!E$18*Input!E$198)*E735</f>
        <v>555060.72237129824</v>
      </c>
    </row>
    <row r="1023" spans="1:5" ht="15" customHeight="1" x14ac:dyDescent="0.25">
      <c r="A1023" s="41" t="str">
        <f t="shared" ref="A1023:B1023" si="989">A736</f>
        <v>D16.01</v>
      </c>
      <c r="B1023" s="4" t="str">
        <f t="shared" si="989"/>
        <v>Salida Nacional / National exit</v>
      </c>
      <c r="C1023" s="46">
        <f>(Input!C$18*Input!C$198)*C736</f>
        <v>645661.765251423</v>
      </c>
      <c r="D1023" s="46">
        <f>(Input!D$18*Input!D$198)*D736</f>
        <v>575909.66966838867</v>
      </c>
      <c r="E1023" s="51">
        <f>(Input!E$18*Input!E$198)*E736</f>
        <v>500080.5865940738</v>
      </c>
    </row>
    <row r="1024" spans="1:5" ht="15" customHeight="1" x14ac:dyDescent="0.25">
      <c r="A1024" s="41" t="str">
        <f t="shared" ref="A1024:B1024" si="990">A737</f>
        <v>E01</v>
      </c>
      <c r="B1024" s="4" t="str">
        <f t="shared" si="990"/>
        <v>Salida Nacional / National exit</v>
      </c>
      <c r="C1024" s="46">
        <f>(Input!C$18*Input!C$198)*C737</f>
        <v>97192.381721497833</v>
      </c>
      <c r="D1024" s="46">
        <f>(Input!D$18*Input!D$198)*D737</f>
        <v>88428.65785201652</v>
      </c>
      <c r="E1024" s="51">
        <f>(Input!E$18*Input!E$198)*E737</f>
        <v>77064.691520689681</v>
      </c>
    </row>
    <row r="1025" spans="1:5" ht="15" customHeight="1" x14ac:dyDescent="0.25">
      <c r="A1025" s="41" t="str">
        <f t="shared" ref="A1025:B1025" si="991">A738</f>
        <v>E02</v>
      </c>
      <c r="B1025" s="4" t="str">
        <f t="shared" si="991"/>
        <v>Salida Nacional / National exit</v>
      </c>
      <c r="C1025" s="46">
        <f>(Input!C$18*Input!C$198)*C738</f>
        <v>446633.29845192865</v>
      </c>
      <c r="D1025" s="46">
        <f>(Input!D$18*Input!D$198)*D738</f>
        <v>408719.85591728322</v>
      </c>
      <c r="E1025" s="51">
        <f>(Input!E$18*Input!E$198)*E738</f>
        <v>356671.02172127017</v>
      </c>
    </row>
    <row r="1026" spans="1:5" ht="15" customHeight="1" x14ac:dyDescent="0.25">
      <c r="A1026" s="41" t="str">
        <f t="shared" ref="A1026:B1026" si="992">A739</f>
        <v>E15</v>
      </c>
      <c r="B1026" s="4" t="str">
        <f t="shared" si="992"/>
        <v>Salida Nacional / National exit</v>
      </c>
      <c r="C1026" s="46">
        <f>(Input!C$18*Input!C$198)*C739</f>
        <v>487852.57694007538</v>
      </c>
      <c r="D1026" s="46">
        <f>(Input!D$18*Input!D$198)*D739</f>
        <v>450430.47902529943</v>
      </c>
      <c r="E1026" s="51">
        <f>(Input!E$18*Input!E$198)*E739</f>
        <v>393720.59009059629</v>
      </c>
    </row>
    <row r="1027" spans="1:5" ht="15" customHeight="1" x14ac:dyDescent="0.25">
      <c r="A1027" s="41" t="str">
        <f t="shared" ref="A1027:B1027" si="993">A740</f>
        <v>EG01</v>
      </c>
      <c r="B1027" s="4" t="str">
        <f t="shared" si="993"/>
        <v>Salida Nacional / National exit</v>
      </c>
      <c r="C1027" s="46">
        <f>(Input!C$18*Input!C$198)*C740</f>
        <v>1092771.9746107995</v>
      </c>
      <c r="D1027" s="46">
        <f>(Input!D$18*Input!D$198)*D740</f>
        <v>992480.31528866442</v>
      </c>
      <c r="E1027" s="51">
        <f>(Input!E$18*Input!E$198)*E740</f>
        <v>864370.63410797191</v>
      </c>
    </row>
    <row r="1028" spans="1:5" ht="15" customHeight="1" x14ac:dyDescent="0.25">
      <c r="A1028" s="41" t="str">
        <f t="shared" ref="A1028:B1028" si="994">A741</f>
        <v>F00</v>
      </c>
      <c r="B1028" s="4" t="str">
        <f t="shared" si="994"/>
        <v>Salida Nacional / National exit</v>
      </c>
      <c r="C1028" s="46">
        <f>(Input!C$18*Input!C$198)*C741</f>
        <v>4379044.6992755877</v>
      </c>
      <c r="D1028" s="46">
        <f>(Input!D$18*Input!D$198)*D741</f>
        <v>3406858.8866022318</v>
      </c>
      <c r="E1028" s="51">
        <f>(Input!E$18*Input!E$198)*E741</f>
        <v>2419345.7035944876</v>
      </c>
    </row>
    <row r="1029" spans="1:5" ht="15" customHeight="1" x14ac:dyDescent="0.25">
      <c r="A1029" s="41" t="str">
        <f t="shared" ref="A1029:B1029" si="995">A742</f>
        <v>F02</v>
      </c>
      <c r="B1029" s="4" t="str">
        <f t="shared" si="995"/>
        <v>Salida Nacional / National exit</v>
      </c>
      <c r="C1029" s="46">
        <f>(Input!C$18*Input!C$198)*C742</f>
        <v>4909221.7763942908</v>
      </c>
      <c r="D1029" s="46">
        <f>(Input!D$18*Input!D$198)*D742</f>
        <v>4510118.697974164</v>
      </c>
      <c r="E1029" s="51">
        <f>(Input!E$18*Input!E$198)*E742</f>
        <v>3918400.7472645412</v>
      </c>
    </row>
    <row r="1030" spans="1:5" ht="15" customHeight="1" x14ac:dyDescent="0.25">
      <c r="A1030" s="41" t="str">
        <f t="shared" ref="A1030:B1030" si="996">A743</f>
        <v>F06.2</v>
      </c>
      <c r="B1030" s="4" t="str">
        <f t="shared" si="996"/>
        <v>Salida Nacional / National exit</v>
      </c>
      <c r="C1030" s="46">
        <f>(Input!C$18*Input!C$198)*C743</f>
        <v>59696.101105397225</v>
      </c>
      <c r="D1030" s="46">
        <f>(Input!D$18*Input!D$198)*D743</f>
        <v>55425.136079086253</v>
      </c>
      <c r="E1030" s="51">
        <f>(Input!E$18*Input!E$198)*E743</f>
        <v>48323.868778726996</v>
      </c>
    </row>
    <row r="1031" spans="1:5" ht="15" customHeight="1" x14ac:dyDescent="0.25">
      <c r="A1031" s="41" t="str">
        <f t="shared" ref="A1031:B1031" si="997">A744</f>
        <v>F07</v>
      </c>
      <c r="B1031" s="4" t="str">
        <f t="shared" si="997"/>
        <v>Salida Nacional / National exit</v>
      </c>
      <c r="C1031" s="46">
        <f>(Input!C$18*Input!C$198)*C744</f>
        <v>1367728.3211283393</v>
      </c>
      <c r="D1031" s="46">
        <f>(Input!D$18*Input!D$198)*D744</f>
        <v>1269753.4337926323</v>
      </c>
      <c r="E1031" s="51">
        <f>(Input!E$18*Input!E$198)*E744</f>
        <v>1107056.2586636678</v>
      </c>
    </row>
    <row r="1032" spans="1:5" ht="15" customHeight="1" x14ac:dyDescent="0.25">
      <c r="A1032" s="41" t="str">
        <f t="shared" ref="A1032:B1032" si="998">A745</f>
        <v>F07.01</v>
      </c>
      <c r="B1032" s="4" t="str">
        <f t="shared" si="998"/>
        <v>Salida Nacional / National exit</v>
      </c>
      <c r="C1032" s="46">
        <f>(Input!C$18*Input!C$198)*C745</f>
        <v>9722.0325438679429</v>
      </c>
      <c r="D1032" s="46">
        <f>(Input!D$18*Input!D$198)*D745</f>
        <v>9042.6393737631024</v>
      </c>
      <c r="E1032" s="51">
        <f>(Input!E$18*Input!E$198)*E745</f>
        <v>7887.696647378737</v>
      </c>
    </row>
    <row r="1033" spans="1:5" ht="15" customHeight="1" x14ac:dyDescent="0.25">
      <c r="A1033" s="41" t="str">
        <f t="shared" ref="A1033:B1033" si="999">A746</f>
        <v>F07.04</v>
      </c>
      <c r="B1033" s="4" t="str">
        <f t="shared" si="999"/>
        <v>Salida Nacional / National exit</v>
      </c>
      <c r="C1033" s="46">
        <f>(Input!C$18*Input!C$198)*C746</f>
        <v>2446.6936877526637</v>
      </c>
      <c r="D1033" s="46">
        <f>(Input!D$18*Input!D$198)*D746</f>
        <v>2236.4174135432631</v>
      </c>
      <c r="E1033" s="51">
        <f>(Input!E$18*Input!E$198)*E746</f>
        <v>1942.8655832120353</v>
      </c>
    </row>
    <row r="1034" spans="1:5" ht="15" customHeight="1" x14ac:dyDescent="0.25">
      <c r="A1034" s="41" t="str">
        <f t="shared" ref="A1034:B1034" si="1000">A747</f>
        <v>F09</v>
      </c>
      <c r="B1034" s="4" t="str">
        <f t="shared" si="1000"/>
        <v>Salida Nacional / National exit</v>
      </c>
      <c r="C1034" s="46">
        <f>(Input!C$18*Input!C$198)*C747</f>
        <v>1537.8598179064259</v>
      </c>
      <c r="D1034" s="46">
        <f>(Input!D$18*Input!D$198)*D747</f>
        <v>1406.7194599082754</v>
      </c>
      <c r="E1034" s="51">
        <f>(Input!E$18*Input!E$198)*E747</f>
        <v>1222.1755801644365</v>
      </c>
    </row>
    <row r="1035" spans="1:5" ht="15" customHeight="1" x14ac:dyDescent="0.25">
      <c r="A1035" s="41" t="str">
        <f t="shared" ref="A1035:B1035" si="1001">A748</f>
        <v>F11</v>
      </c>
      <c r="B1035" s="4" t="str">
        <f t="shared" si="1001"/>
        <v>Salida Nacional / National exit</v>
      </c>
      <c r="C1035" s="46">
        <f>(Input!C$18*Input!C$198)*C748</f>
        <v>21762.970101456445</v>
      </c>
      <c r="D1035" s="46">
        <f>(Input!D$18*Input!D$198)*D748</f>
        <v>20365.85244164247</v>
      </c>
      <c r="E1035" s="51">
        <f>(Input!E$18*Input!E$198)*E748</f>
        <v>17748.092114451138</v>
      </c>
    </row>
    <row r="1036" spans="1:5" ht="15" customHeight="1" x14ac:dyDescent="0.25">
      <c r="A1036" s="41" t="str">
        <f t="shared" ref="A1036:B1036" si="1002">A749</f>
        <v>F13</v>
      </c>
      <c r="B1036" s="4" t="str">
        <f t="shared" si="1002"/>
        <v>Salida Nacional / National exit</v>
      </c>
      <c r="C1036" s="46">
        <f>(Input!C$18*Input!C$198)*C749</f>
        <v>201172.24547079357</v>
      </c>
      <c r="D1036" s="46">
        <f>(Input!D$18*Input!D$198)*D749</f>
        <v>185719.3000784867</v>
      </c>
      <c r="E1036" s="51">
        <f>(Input!E$18*Input!E$198)*E749</f>
        <v>161743.07877541726</v>
      </c>
    </row>
    <row r="1037" spans="1:5" ht="15" customHeight="1" x14ac:dyDescent="0.25">
      <c r="A1037" s="41" t="str">
        <f t="shared" ref="A1037:B1037" si="1003">A750</f>
        <v>F14</v>
      </c>
      <c r="B1037" s="4" t="str">
        <f t="shared" si="1003"/>
        <v>Salida Nacional / National exit</v>
      </c>
      <c r="C1037" s="46">
        <f>(Input!C$18*Input!C$198)*C750</f>
        <v>75366.290529280494</v>
      </c>
      <c r="D1037" s="46">
        <f>(Input!D$18*Input!D$198)*D750</f>
        <v>69548.005161086505</v>
      </c>
      <c r="E1037" s="51">
        <f>(Input!E$18*Input!E$198)*E750</f>
        <v>60566.56141340694</v>
      </c>
    </row>
    <row r="1038" spans="1:5" ht="15" customHeight="1" x14ac:dyDescent="0.25">
      <c r="A1038" s="41" t="str">
        <f t="shared" ref="A1038:B1038" si="1004">A751</f>
        <v>F19</v>
      </c>
      <c r="B1038" s="4" t="str">
        <f t="shared" si="1004"/>
        <v>Salida Nacional / National exit</v>
      </c>
      <c r="C1038" s="46">
        <f>(Input!C$18*Input!C$198)*C751</f>
        <v>2179343.3927589199</v>
      </c>
      <c r="D1038" s="46">
        <f>(Input!D$18*Input!D$198)*D751</f>
        <v>1983647.3827322309</v>
      </c>
      <c r="E1038" s="51">
        <f>(Input!E$18*Input!E$198)*E751</f>
        <v>1722798.878353728</v>
      </c>
    </row>
    <row r="1039" spans="1:5" ht="15" customHeight="1" x14ac:dyDescent="0.25">
      <c r="A1039" s="41" t="str">
        <f t="shared" ref="A1039:B1039" si="1005">A752</f>
        <v>F21</v>
      </c>
      <c r="B1039" s="4" t="str">
        <f t="shared" si="1005"/>
        <v>Salida Nacional / National exit</v>
      </c>
      <c r="C1039" s="46">
        <f>(Input!C$18*Input!C$198)*C752</f>
        <v>365675.67939885642</v>
      </c>
      <c r="D1039" s="46">
        <f>(Input!D$18*Input!D$198)*D752</f>
        <v>333950.98028765491</v>
      </c>
      <c r="E1039" s="51">
        <f>(Input!E$18*Input!E$198)*E752</f>
        <v>290557.64146263094</v>
      </c>
    </row>
    <row r="1040" spans="1:5" ht="15" customHeight="1" x14ac:dyDescent="0.25">
      <c r="A1040" s="41" t="str">
        <f t="shared" ref="A1040:B1040" si="1006">A753</f>
        <v>F23</v>
      </c>
      <c r="B1040" s="4" t="str">
        <f t="shared" si="1006"/>
        <v>Salida Nacional / National exit</v>
      </c>
      <c r="C1040" s="46">
        <f>(Input!C$18*Input!C$198)*C753</f>
        <v>36483.044185361345</v>
      </c>
      <c r="D1040" s="46">
        <f>(Input!D$18*Input!D$198)*D753</f>
        <v>33876.097448812616</v>
      </c>
      <c r="E1040" s="51">
        <f>(Input!E$18*Input!E$198)*E753</f>
        <v>29593.273217976781</v>
      </c>
    </row>
    <row r="1041" spans="1:5" ht="15" customHeight="1" x14ac:dyDescent="0.25">
      <c r="A1041" s="41" t="str">
        <f t="shared" ref="A1041:B1041" si="1007">A754</f>
        <v>F25</v>
      </c>
      <c r="B1041" s="4" t="str">
        <f t="shared" si="1007"/>
        <v>Salida Nacional / National exit</v>
      </c>
      <c r="C1041" s="46">
        <f>(Input!C$18*Input!C$198)*C754</f>
        <v>270560.51427376329</v>
      </c>
      <c r="D1041" s="46">
        <f>(Input!D$18*Input!D$198)*D754</f>
        <v>250653.99291724246</v>
      </c>
      <c r="E1041" s="51">
        <f>(Input!E$18*Input!E$198)*E754</f>
        <v>218908.81519825765</v>
      </c>
    </row>
    <row r="1042" spans="1:5" ht="15" customHeight="1" x14ac:dyDescent="0.25">
      <c r="A1042" s="41" t="str">
        <f t="shared" ref="A1042:B1042" si="1008">A755</f>
        <v>F26</v>
      </c>
      <c r="B1042" s="4" t="str">
        <f t="shared" si="1008"/>
        <v>Salida Nacional / National exit</v>
      </c>
      <c r="C1042" s="46">
        <f>(Input!C$18*Input!C$198)*C755</f>
        <v>2279880.4296752745</v>
      </c>
      <c r="D1042" s="46">
        <f>(Input!D$18*Input!D$198)*D755</f>
        <v>1866394.1080023348</v>
      </c>
      <c r="E1042" s="51">
        <f>(Input!E$18*Input!E$198)*E755</f>
        <v>1443637.8199261462</v>
      </c>
    </row>
    <row r="1043" spans="1:5" ht="15" customHeight="1" x14ac:dyDescent="0.25">
      <c r="A1043" s="41" t="str">
        <f t="shared" ref="A1043:B1043" si="1009">A756</f>
        <v>F26.02</v>
      </c>
      <c r="B1043" s="4" t="str">
        <f t="shared" si="1009"/>
        <v>Salida Nacional / National exit</v>
      </c>
      <c r="C1043" s="46">
        <f>(Input!C$18*Input!C$198)*C756</f>
        <v>99632.530330705602</v>
      </c>
      <c r="D1043" s="46">
        <f>(Input!D$18*Input!D$198)*D756</f>
        <v>90708.072175285444</v>
      </c>
      <c r="E1043" s="51">
        <f>(Input!E$18*Input!E$198)*E756</f>
        <v>78900.831456490399</v>
      </c>
    </row>
    <row r="1044" spans="1:5" ht="15" customHeight="1" x14ac:dyDescent="0.25">
      <c r="A1044" s="41" t="str">
        <f t="shared" ref="A1044:B1044" si="1010">A757</f>
        <v>F26A</v>
      </c>
      <c r="B1044" s="4" t="str">
        <f t="shared" si="1010"/>
        <v>Salida Nacional / National exit</v>
      </c>
      <c r="C1044" s="46">
        <f>(Input!C$18*Input!C$198)*C757</f>
        <v>352895.78403956647</v>
      </c>
      <c r="D1044" s="46">
        <f>(Input!D$18*Input!D$198)*D757</f>
        <v>325347.16991582757</v>
      </c>
      <c r="E1044" s="51">
        <f>(Input!E$18*Input!E$198)*E757</f>
        <v>283860.33306184981</v>
      </c>
    </row>
    <row r="1045" spans="1:5" ht="15" customHeight="1" x14ac:dyDescent="0.25">
      <c r="A1045" s="41" t="str">
        <f t="shared" ref="A1045:B1045" si="1011">A758</f>
        <v>F27</v>
      </c>
      <c r="B1045" s="4" t="str">
        <f t="shared" si="1011"/>
        <v>Salida Nacional / National exit</v>
      </c>
      <c r="C1045" s="46">
        <f>(Input!C$18*Input!C$198)*C758</f>
        <v>31039.418687211652</v>
      </c>
      <c r="D1045" s="46">
        <f>(Input!D$18*Input!D$198)*D758</f>
        <v>28604.715961238897</v>
      </c>
      <c r="E1045" s="51">
        <f>(Input!E$18*Input!E$198)*E758</f>
        <v>24956.320852237375</v>
      </c>
    </row>
    <row r="1046" spans="1:5" ht="15" customHeight="1" x14ac:dyDescent="0.25">
      <c r="A1046" s="41" t="str">
        <f t="shared" ref="A1046:B1046" si="1012">A759</f>
        <v>F28</v>
      </c>
      <c r="B1046" s="4" t="str">
        <f t="shared" si="1012"/>
        <v>Salida Nacional / National exit</v>
      </c>
      <c r="C1046" s="46">
        <f>(Input!C$18*Input!C$198)*C759</f>
        <v>1197221.8013113937</v>
      </c>
      <c r="D1046" s="46">
        <f>(Input!D$18*Input!D$198)*D759</f>
        <v>1083578.0817083332</v>
      </c>
      <c r="E1046" s="51">
        <f>(Input!E$18*Input!E$198)*E759</f>
        <v>941173.50073064945</v>
      </c>
    </row>
    <row r="1047" spans="1:5" ht="15" customHeight="1" x14ac:dyDescent="0.25">
      <c r="A1047" s="41" t="str">
        <f t="shared" ref="A1047:B1047" si="1013">A760</f>
        <v>G03</v>
      </c>
      <c r="B1047" s="4" t="str">
        <f t="shared" si="1013"/>
        <v>Salida Nacional / National exit</v>
      </c>
      <c r="C1047" s="46">
        <f>(Input!C$18*Input!C$198)*C760</f>
        <v>702013.55540455878</v>
      </c>
      <c r="D1047" s="46">
        <f>(Input!D$18*Input!D$198)*D760</f>
        <v>637911.74286938296</v>
      </c>
      <c r="E1047" s="51">
        <f>(Input!E$18*Input!E$198)*E760</f>
        <v>555398.35410807619</v>
      </c>
    </row>
    <row r="1048" spans="1:5" ht="15" customHeight="1" x14ac:dyDescent="0.25">
      <c r="A1048" s="41" t="str">
        <f t="shared" ref="A1048:B1048" si="1014">A761</f>
        <v>G04E.C.</v>
      </c>
      <c r="B1048" s="4" t="str">
        <f t="shared" si="1014"/>
        <v>Salida Nacional / National exit</v>
      </c>
      <c r="C1048" s="46">
        <f>(Input!C$18*Input!C$198)*C761</f>
        <v>19.066439053186794</v>
      </c>
      <c r="D1048" s="46">
        <f>(Input!D$18*Input!D$198)*D761</f>
        <v>17.604221682617744</v>
      </c>
      <c r="E1048" s="51">
        <f>(Input!E$18*Input!E$198)*E761</f>
        <v>15.386801336375211</v>
      </c>
    </row>
    <row r="1049" spans="1:5" ht="15" customHeight="1" x14ac:dyDescent="0.25">
      <c r="A1049" s="41" t="str">
        <f t="shared" ref="A1049:B1049" si="1015">A762</f>
        <v>G07</v>
      </c>
      <c r="B1049" s="4" t="str">
        <f t="shared" si="1015"/>
        <v>Salida Nacional / National exit</v>
      </c>
      <c r="C1049" s="46">
        <f>(Input!C$18*Input!C$198)*C762</f>
        <v>489191.99070770689</v>
      </c>
      <c r="D1049" s="46">
        <f>(Input!D$18*Input!D$198)*D762</f>
        <v>444165.59005076188</v>
      </c>
      <c r="E1049" s="51">
        <f>(Input!E$18*Input!E$198)*E762</f>
        <v>386851.53365147905</v>
      </c>
    </row>
    <row r="1050" spans="1:5" ht="15" customHeight="1" x14ac:dyDescent="0.25">
      <c r="A1050" s="41" t="str">
        <f t="shared" ref="A1050:B1050" si="1016">A763</f>
        <v>H1</v>
      </c>
      <c r="B1050" s="4" t="str">
        <f t="shared" si="1016"/>
        <v>Salida Nacional / National exit</v>
      </c>
      <c r="C1050" s="46">
        <f>(Input!C$18*Input!C$198)*C763</f>
        <v>70522.401525145455</v>
      </c>
      <c r="D1050" s="46">
        <f>(Input!D$18*Input!D$198)*D763</f>
        <v>66496.030243482906</v>
      </c>
      <c r="E1050" s="51">
        <f>(Input!E$18*Input!E$198)*E763</f>
        <v>57985.60341253534</v>
      </c>
    </row>
    <row r="1051" spans="1:5" ht="15" customHeight="1" x14ac:dyDescent="0.25">
      <c r="A1051" s="41" t="str">
        <f t="shared" ref="A1051:B1051" si="1017">A764</f>
        <v>H72.1</v>
      </c>
      <c r="B1051" s="4" t="str">
        <f t="shared" si="1017"/>
        <v>Salida Nacional / National exit</v>
      </c>
      <c r="C1051" s="46">
        <f>(Input!C$18*Input!C$198)*C764</f>
        <v>320559.53999013314</v>
      </c>
      <c r="D1051" s="46">
        <f>(Input!D$18*Input!D$198)*D764</f>
        <v>299167.12888921465</v>
      </c>
      <c r="E1051" s="51">
        <f>(Input!E$18*Input!E$198)*E764</f>
        <v>261130.33353948433</v>
      </c>
    </row>
    <row r="1052" spans="1:5" ht="15" customHeight="1" x14ac:dyDescent="0.25">
      <c r="A1052" s="41" t="str">
        <f t="shared" ref="A1052:B1052" si="1018">A765</f>
        <v>I001</v>
      </c>
      <c r="B1052" s="4" t="str">
        <f t="shared" si="1018"/>
        <v>Salida Nacional / National exit</v>
      </c>
      <c r="C1052" s="46">
        <f>(Input!C$18*Input!C$198)*C765</f>
        <v>381429.05943113589</v>
      </c>
      <c r="D1052" s="46">
        <f>(Input!D$18*Input!D$198)*D765</f>
        <v>344402.99779175106</v>
      </c>
      <c r="E1052" s="51">
        <f>(Input!E$18*Input!E$198)*E765</f>
        <v>299054.30828006205</v>
      </c>
    </row>
    <row r="1053" spans="1:5" ht="15" customHeight="1" x14ac:dyDescent="0.25">
      <c r="A1053" s="41" t="str">
        <f t="shared" ref="A1053:B1053" si="1019">A766</f>
        <v>I003</v>
      </c>
      <c r="B1053" s="4" t="str">
        <f t="shared" si="1019"/>
        <v>Salida Nacional / National exit</v>
      </c>
      <c r="C1053" s="46">
        <f>(Input!C$18*Input!C$198)*C766</f>
        <v>8639.772851313146</v>
      </c>
      <c r="D1053" s="46">
        <f>(Input!D$18*Input!D$198)*D766</f>
        <v>7805.2703041784571</v>
      </c>
      <c r="E1053" s="51">
        <f>(Input!E$18*Input!E$198)*E766</f>
        <v>6796.4883990685912</v>
      </c>
    </row>
    <row r="1054" spans="1:5" ht="15" customHeight="1" x14ac:dyDescent="0.25">
      <c r="A1054" s="41" t="str">
        <f t="shared" ref="A1054:B1054" si="1020">A767</f>
        <v>I005</v>
      </c>
      <c r="B1054" s="4" t="str">
        <f t="shared" si="1020"/>
        <v>Salida Nacional / National exit</v>
      </c>
      <c r="C1054" s="46">
        <f>(Input!C$18*Input!C$198)*C767</f>
        <v>9401.3371387182069</v>
      </c>
      <c r="D1054" s="46">
        <f>(Input!D$18*Input!D$198)*D767</f>
        <v>8400.4657116464587</v>
      </c>
      <c r="E1054" s="51">
        <f>(Input!E$18*Input!E$198)*E767</f>
        <v>7294.2302904791759</v>
      </c>
    </row>
    <row r="1055" spans="1:5" ht="15" customHeight="1" x14ac:dyDescent="0.25">
      <c r="A1055" s="41" t="str">
        <f t="shared" ref="A1055:B1055" si="1021">A768</f>
        <v>I006</v>
      </c>
      <c r="B1055" s="4" t="str">
        <f t="shared" si="1021"/>
        <v>Salida Nacional / National exit</v>
      </c>
      <c r="C1055" s="46">
        <f>(Input!C$18*Input!C$198)*C768</f>
        <v>75803.41392773691</v>
      </c>
      <c r="D1055" s="46">
        <f>(Input!D$18*Input!D$198)*D768</f>
        <v>69342.668964233177</v>
      </c>
      <c r="E1055" s="51">
        <f>(Input!E$18*Input!E$198)*E768</f>
        <v>60544.679255594689</v>
      </c>
    </row>
    <row r="1056" spans="1:5" ht="15" customHeight="1" x14ac:dyDescent="0.25">
      <c r="A1056" s="41" t="str">
        <f t="shared" ref="A1056:B1056" si="1022">A769</f>
        <v>I007</v>
      </c>
      <c r="B1056" s="4" t="str">
        <f t="shared" si="1022"/>
        <v>Salida Nacional / National exit</v>
      </c>
      <c r="C1056" s="46">
        <f>(Input!C$18*Input!C$198)*C769</f>
        <v>3449.312120499033</v>
      </c>
      <c r="D1056" s="46">
        <f>(Input!D$18*Input!D$198)*D769</f>
        <v>3084.8884536677347</v>
      </c>
      <c r="E1056" s="51">
        <f>(Input!E$18*Input!E$198)*E769</f>
        <v>2678.6576115898483</v>
      </c>
    </row>
    <row r="1057" spans="1:5" ht="15" customHeight="1" x14ac:dyDescent="0.25">
      <c r="A1057" s="41" t="str">
        <f t="shared" ref="A1057:B1057" si="1023">A770</f>
        <v>I008X</v>
      </c>
      <c r="B1057" s="4" t="str">
        <f t="shared" si="1023"/>
        <v>Salida Nacional / National exit</v>
      </c>
      <c r="C1057" s="46">
        <f>(Input!C$18*Input!C$198)*C770</f>
        <v>1927570.9550152142</v>
      </c>
      <c r="D1057" s="46">
        <f>(Input!D$18*Input!D$198)*D770</f>
        <v>1731618.9011033725</v>
      </c>
      <c r="E1057" s="51">
        <f>(Input!E$18*Input!E$198)*E770</f>
        <v>1503382.3977051333</v>
      </c>
    </row>
    <row r="1058" spans="1:5" ht="15" customHeight="1" x14ac:dyDescent="0.25">
      <c r="A1058" s="41" t="str">
        <f t="shared" ref="A1058:B1058" si="1024">A771</f>
        <v>I012</v>
      </c>
      <c r="B1058" s="4" t="str">
        <f t="shared" si="1024"/>
        <v>Salida Nacional / National exit</v>
      </c>
      <c r="C1058" s="46">
        <f>(Input!C$18*Input!C$198)*C771</f>
        <v>677775.54006376548</v>
      </c>
      <c r="D1058" s="46">
        <f>(Input!D$18*Input!D$198)*D771</f>
        <v>616044.93294887349</v>
      </c>
      <c r="E1058" s="51">
        <f>(Input!E$18*Input!E$198)*E771</f>
        <v>536673.67315255792</v>
      </c>
    </row>
    <row r="1059" spans="1:5" ht="15" customHeight="1" x14ac:dyDescent="0.25">
      <c r="A1059" s="41" t="str">
        <f t="shared" ref="A1059:B1059" si="1025">A772</f>
        <v>I014</v>
      </c>
      <c r="B1059" s="4" t="str">
        <f t="shared" si="1025"/>
        <v>Salida Nacional / National exit</v>
      </c>
      <c r="C1059" s="46">
        <f>(Input!C$18*Input!C$198)*C772</f>
        <v>338877.73353393999</v>
      </c>
      <c r="D1059" s="46">
        <f>(Input!D$18*Input!D$198)*D772</f>
        <v>308105.48186842888</v>
      </c>
      <c r="E1059" s="51">
        <f>(Input!E$18*Input!E$198)*E772</f>
        <v>268395.51143377816</v>
      </c>
    </row>
    <row r="1060" spans="1:5" ht="15" customHeight="1" x14ac:dyDescent="0.25">
      <c r="A1060" s="41" t="str">
        <f t="shared" ref="A1060:B1060" si="1026">A773</f>
        <v>I015ERM</v>
      </c>
      <c r="B1060" s="4" t="str">
        <f t="shared" si="1026"/>
        <v>Salida Nacional / National exit</v>
      </c>
      <c r="C1060" s="46">
        <f>(Input!C$18*Input!C$198)*C773</f>
        <v>22849.903090520576</v>
      </c>
      <c r="D1060" s="46">
        <f>(Input!D$18*Input!D$198)*D773</f>
        <v>20598.010656082668</v>
      </c>
      <c r="E1060" s="51">
        <f>(Input!E$18*Input!E$198)*E773</f>
        <v>17905.26137307992</v>
      </c>
    </row>
    <row r="1061" spans="1:5" ht="15" customHeight="1" x14ac:dyDescent="0.25">
      <c r="A1061" s="41" t="str">
        <f t="shared" ref="A1061:B1061" si="1027">A774</f>
        <v>I016</v>
      </c>
      <c r="B1061" s="4" t="str">
        <f t="shared" si="1027"/>
        <v>Salida Nacional / National exit</v>
      </c>
      <c r="C1061" s="46">
        <f>(Input!C$18*Input!C$198)*C774</f>
        <v>1172081.1420676706</v>
      </c>
      <c r="D1061" s="46">
        <f>(Input!D$18*Input!D$198)*D774</f>
        <v>1081789.4126550353</v>
      </c>
      <c r="E1061" s="51">
        <f>(Input!E$18*Input!E$198)*E774</f>
        <v>943684.59340208606</v>
      </c>
    </row>
    <row r="1062" spans="1:5" ht="15" customHeight="1" x14ac:dyDescent="0.25">
      <c r="A1062" s="41" t="str">
        <f t="shared" ref="A1062:B1062" si="1028">A775</f>
        <v>I018</v>
      </c>
      <c r="B1062" s="4" t="str">
        <f t="shared" si="1028"/>
        <v>Salida Nacional / National exit</v>
      </c>
      <c r="C1062" s="46">
        <f>(Input!C$18*Input!C$198)*C775</f>
        <v>417621.43084326049</v>
      </c>
      <c r="D1062" s="46">
        <f>(Input!D$18*Input!D$198)*D775</f>
        <v>379479.13572797057</v>
      </c>
      <c r="E1062" s="51">
        <f>(Input!E$18*Input!E$198)*E775</f>
        <v>330451.98009922064</v>
      </c>
    </row>
    <row r="1063" spans="1:5" ht="15" customHeight="1" x14ac:dyDescent="0.25">
      <c r="A1063" s="41" t="str">
        <f t="shared" ref="A1063:B1063" si="1029">A776</f>
        <v>I019</v>
      </c>
      <c r="B1063" s="4" t="str">
        <f t="shared" si="1029"/>
        <v>Salida Nacional / National exit</v>
      </c>
      <c r="C1063" s="46">
        <f>(Input!C$18*Input!C$198)*C776</f>
        <v>324705.24092130654</v>
      </c>
      <c r="D1063" s="46">
        <f>(Input!D$18*Input!D$198)*D776</f>
        <v>295101.7654861476</v>
      </c>
      <c r="E1063" s="51">
        <f>(Input!E$18*Input!E$198)*E776</f>
        <v>256972.50374185989</v>
      </c>
    </row>
    <row r="1064" spans="1:5" ht="15" customHeight="1" x14ac:dyDescent="0.25">
      <c r="A1064" s="41" t="str">
        <f t="shared" ref="A1064:B1064" si="1030">A777</f>
        <v>I020</v>
      </c>
      <c r="B1064" s="4" t="str">
        <f t="shared" si="1030"/>
        <v>Salida Nacional / National exit</v>
      </c>
      <c r="C1064" s="46">
        <f>(Input!C$18*Input!C$198)*C777</f>
        <v>230774.1823354587</v>
      </c>
      <c r="D1064" s="46">
        <f>(Input!D$18*Input!D$198)*D777</f>
        <v>212407.40214452415</v>
      </c>
      <c r="E1064" s="51">
        <f>(Input!E$18*Input!E$198)*E777</f>
        <v>185511.94396062056</v>
      </c>
    </row>
    <row r="1065" spans="1:5" ht="15" customHeight="1" x14ac:dyDescent="0.25">
      <c r="A1065" s="41" t="str">
        <f t="shared" ref="A1065:B1065" si="1031">A778</f>
        <v>I020A</v>
      </c>
      <c r="B1065" s="4" t="str">
        <f t="shared" si="1031"/>
        <v>Salida Nacional / National exit</v>
      </c>
      <c r="C1065" s="46">
        <f>(Input!C$18*Input!C$198)*C778</f>
        <v>109517.95957764128</v>
      </c>
      <c r="D1065" s="46">
        <f>(Input!D$18*Input!D$198)*D778</f>
        <v>99103.605088106138</v>
      </c>
      <c r="E1065" s="51">
        <f>(Input!E$18*Input!E$198)*E778</f>
        <v>86201.253777737642</v>
      </c>
    </row>
    <row r="1066" spans="1:5" ht="15" customHeight="1" x14ac:dyDescent="0.25">
      <c r="A1066" s="41" t="str">
        <f t="shared" ref="A1066:B1066" si="1032">A779</f>
        <v>I022</v>
      </c>
      <c r="B1066" s="4" t="str">
        <f t="shared" si="1032"/>
        <v>Salida Nacional / National exit</v>
      </c>
      <c r="C1066" s="46">
        <f>(Input!C$18*Input!C$198)*C779</f>
        <v>732842.69800405763</v>
      </c>
      <c r="D1066" s="46">
        <f>(Input!D$18*Input!D$198)*D779</f>
        <v>663889.60509302793</v>
      </c>
      <c r="E1066" s="51">
        <f>(Input!E$18*Input!E$198)*E779</f>
        <v>577570.33982446929</v>
      </c>
    </row>
    <row r="1067" spans="1:5" ht="15" customHeight="1" x14ac:dyDescent="0.25">
      <c r="A1067" s="41" t="str">
        <f t="shared" ref="A1067:B1067" si="1033">A780</f>
        <v>I023</v>
      </c>
      <c r="B1067" s="4" t="str">
        <f t="shared" si="1033"/>
        <v>Salida Nacional / National exit</v>
      </c>
      <c r="C1067" s="46">
        <f>(Input!C$18*Input!C$198)*C780</f>
        <v>26945.248455000514</v>
      </c>
      <c r="D1067" s="46">
        <f>(Input!D$18*Input!D$198)*D780</f>
        <v>24211.713228258759</v>
      </c>
      <c r="E1067" s="51">
        <f>(Input!E$18*Input!E$198)*E780</f>
        <v>21020.936795928257</v>
      </c>
    </row>
    <row r="1068" spans="1:5" ht="15" customHeight="1" x14ac:dyDescent="0.25">
      <c r="A1068" s="41" t="str">
        <f t="shared" ref="A1068:B1068" si="1034">A781</f>
        <v>I024</v>
      </c>
      <c r="B1068" s="4" t="str">
        <f t="shared" si="1034"/>
        <v>Salida Nacional / National exit</v>
      </c>
      <c r="C1068" s="46">
        <f>(Input!C$18*Input!C$198)*C781</f>
        <v>1068020.0646165872</v>
      </c>
      <c r="D1068" s="46">
        <f>(Input!D$18*Input!D$198)*D781</f>
        <v>969528.17419143196</v>
      </c>
      <c r="E1068" s="51">
        <f>(Input!E$18*Input!E$198)*E781</f>
        <v>843796.24415192963</v>
      </c>
    </row>
    <row r="1069" spans="1:5" ht="15" customHeight="1" x14ac:dyDescent="0.25">
      <c r="A1069" s="41" t="str">
        <f t="shared" ref="A1069:B1069" si="1035">A782</f>
        <v>I025</v>
      </c>
      <c r="B1069" s="4" t="str">
        <f t="shared" si="1035"/>
        <v>Salida Nacional / National exit</v>
      </c>
      <c r="C1069" s="46">
        <f>(Input!C$18*Input!C$198)*C782</f>
        <v>18578.138551321594</v>
      </c>
      <c r="D1069" s="46">
        <f>(Input!D$18*Input!D$198)*D782</f>
        <v>16697.794319484525</v>
      </c>
      <c r="E1069" s="51">
        <f>(Input!E$18*Input!E$198)*E782</f>
        <v>14496.97629396718</v>
      </c>
    </row>
    <row r="1070" spans="1:5" ht="15" customHeight="1" x14ac:dyDescent="0.25">
      <c r="A1070" s="41" t="str">
        <f t="shared" ref="A1070:B1070" si="1036">A783</f>
        <v>I15</v>
      </c>
      <c r="B1070" s="4" t="str">
        <f t="shared" si="1036"/>
        <v>Salida Nacional / National exit</v>
      </c>
      <c r="C1070" s="46">
        <f>(Input!C$18*Input!C$198)*C783</f>
        <v>695555.9083919198</v>
      </c>
      <c r="D1070" s="46">
        <f>(Input!D$18*Input!D$198)*D783</f>
        <v>632396.37604931975</v>
      </c>
      <c r="E1070" s="51">
        <f>(Input!E$18*Input!E$198)*E783</f>
        <v>550857.7388350988</v>
      </c>
    </row>
    <row r="1071" spans="1:5" ht="15" customHeight="1" x14ac:dyDescent="0.25">
      <c r="A1071" s="41" t="str">
        <f t="shared" ref="A1071:B1071" si="1037">A784</f>
        <v>J01A</v>
      </c>
      <c r="B1071" s="4" t="str">
        <f t="shared" si="1037"/>
        <v>Salida Nacional / National exit</v>
      </c>
      <c r="C1071" s="46">
        <f>(Input!C$18*Input!C$198)*C784</f>
        <v>10747.584081989931</v>
      </c>
      <c r="D1071" s="46">
        <f>(Input!D$18*Input!D$198)*D784</f>
        <v>9676.4819700025873</v>
      </c>
      <c r="E1071" s="51">
        <f>(Input!E$18*Input!E$198)*E784</f>
        <v>8402.6003752008273</v>
      </c>
    </row>
    <row r="1072" spans="1:5" ht="15" customHeight="1" x14ac:dyDescent="0.25">
      <c r="A1072" s="41" t="str">
        <f t="shared" ref="A1072:B1072" si="1038">A785</f>
        <v>K02</v>
      </c>
      <c r="B1072" s="4" t="str">
        <f t="shared" si="1038"/>
        <v>Salida Nacional / National exit</v>
      </c>
      <c r="C1072" s="46">
        <f>(Input!C$18*Input!C$198)*C785</f>
        <v>11106376.990885369</v>
      </c>
      <c r="D1072" s="46">
        <f>(Input!D$18*Input!D$198)*D785</f>
        <v>9141124.0780358985</v>
      </c>
      <c r="E1072" s="51">
        <f>(Input!E$18*Input!E$198)*E785</f>
        <v>7044851.6992928023</v>
      </c>
    </row>
    <row r="1073" spans="1:5" ht="15" customHeight="1" x14ac:dyDescent="0.25">
      <c r="A1073" s="41" t="str">
        <f t="shared" ref="A1073:B1073" si="1039">A786</f>
        <v>K05</v>
      </c>
      <c r="B1073" s="4" t="str">
        <f t="shared" si="1039"/>
        <v>Salida Nacional / National exit</v>
      </c>
      <c r="C1073" s="46">
        <f>(Input!C$18*Input!C$198)*C786</f>
        <v>379.3771003808389</v>
      </c>
      <c r="D1073" s="46">
        <f>(Input!D$18*Input!D$198)*D786</f>
        <v>345.98364621997905</v>
      </c>
      <c r="E1073" s="51">
        <f>(Input!E$18*Input!E$198)*E786</f>
        <v>300.45183814360001</v>
      </c>
    </row>
    <row r="1074" spans="1:5" ht="15" customHeight="1" x14ac:dyDescent="0.25">
      <c r="A1074" s="41" t="str">
        <f t="shared" ref="A1074:B1074" si="1040">A787</f>
        <v>K07</v>
      </c>
      <c r="B1074" s="4" t="str">
        <f t="shared" si="1040"/>
        <v>Salida Nacional / National exit</v>
      </c>
      <c r="C1074" s="46">
        <f>(Input!C$18*Input!C$198)*C787</f>
        <v>5566.4962253372696</v>
      </c>
      <c r="D1074" s="46">
        <f>(Input!D$18*Input!D$198)*D787</f>
        <v>5076.8018429675085</v>
      </c>
      <c r="E1074" s="51">
        <f>(Input!E$18*Input!E$198)*E787</f>
        <v>4408.7435340703332</v>
      </c>
    </row>
    <row r="1075" spans="1:5" ht="15" customHeight="1" x14ac:dyDescent="0.25">
      <c r="A1075" s="41" t="str">
        <f t="shared" ref="A1075:B1075" si="1041">A788</f>
        <v>K11.01</v>
      </c>
      <c r="B1075" s="4" t="str">
        <f t="shared" si="1041"/>
        <v>Salida Nacional / National exit</v>
      </c>
      <c r="C1075" s="46">
        <f>(Input!C$18*Input!C$198)*C788</f>
        <v>3169643.7950867866</v>
      </c>
      <c r="D1075" s="46">
        <f>(Input!D$18*Input!D$198)*D788</f>
        <v>2536879.0423353952</v>
      </c>
      <c r="E1075" s="51">
        <f>(Input!E$18*Input!E$198)*E788</f>
        <v>1878579.3037412991</v>
      </c>
    </row>
    <row r="1076" spans="1:5" ht="15" customHeight="1" x14ac:dyDescent="0.25">
      <c r="A1076" s="41" t="str">
        <f t="shared" ref="A1076:B1076" si="1042">A789</f>
        <v>K19</v>
      </c>
      <c r="B1076" s="4" t="str">
        <f t="shared" si="1042"/>
        <v>Salida Nacional / National exit</v>
      </c>
      <c r="C1076" s="46">
        <f>(Input!C$18*Input!C$198)*C789</f>
        <v>133618.03232955825</v>
      </c>
      <c r="D1076" s="46">
        <f>(Input!D$18*Input!D$198)*D789</f>
        <v>125079.50668068659</v>
      </c>
      <c r="E1076" s="51">
        <f>(Input!E$18*Input!E$198)*E789</f>
        <v>109299.55328354529</v>
      </c>
    </row>
    <row r="1077" spans="1:5" ht="15" customHeight="1" x14ac:dyDescent="0.25">
      <c r="A1077" s="41" t="str">
        <f t="shared" ref="A1077:B1077" si="1043">A790</f>
        <v>K25</v>
      </c>
      <c r="B1077" s="4" t="str">
        <f t="shared" si="1043"/>
        <v>Salida Nacional / National exit</v>
      </c>
      <c r="C1077" s="46">
        <f>(Input!C$18*Input!C$198)*C790</f>
        <v>28061.939983242031</v>
      </c>
      <c r="D1077" s="46">
        <f>(Input!D$18*Input!D$198)*D790</f>
        <v>26228.641139576081</v>
      </c>
      <c r="E1077" s="51">
        <f>(Input!E$18*Input!E$198)*E790</f>
        <v>22911.334232020137</v>
      </c>
    </row>
    <row r="1078" spans="1:5" ht="15" customHeight="1" x14ac:dyDescent="0.25">
      <c r="A1078" s="41" t="str">
        <f t="shared" ref="A1078:B1078" si="1044">A791</f>
        <v>K29</v>
      </c>
      <c r="B1078" s="4" t="str">
        <f t="shared" si="1044"/>
        <v>Salida Nacional / National exit</v>
      </c>
      <c r="C1078" s="46">
        <f>(Input!C$18*Input!C$198)*C791</f>
        <v>2269157.7291486822</v>
      </c>
      <c r="D1078" s="46">
        <f>(Input!D$18*Input!D$198)*D791</f>
        <v>1993631.1135790669</v>
      </c>
      <c r="E1078" s="51">
        <f>(Input!E$18*Input!E$198)*E791</f>
        <v>1643648.3453034386</v>
      </c>
    </row>
    <row r="1079" spans="1:5" ht="15" customHeight="1" x14ac:dyDescent="0.25">
      <c r="A1079" s="41" t="str">
        <f t="shared" ref="A1079:B1079" si="1045">A792</f>
        <v>K31</v>
      </c>
      <c r="B1079" s="4" t="str">
        <f t="shared" si="1045"/>
        <v>Salida Nacional / National exit</v>
      </c>
      <c r="C1079" s="46">
        <f>(Input!C$18*Input!C$198)*C792</f>
        <v>49191.688939438238</v>
      </c>
      <c r="D1079" s="46">
        <f>(Input!D$18*Input!D$198)*D792</f>
        <v>45316.647139711305</v>
      </c>
      <c r="E1079" s="51">
        <f>(Input!E$18*Input!E$198)*E792</f>
        <v>39448.504528286416</v>
      </c>
    </row>
    <row r="1080" spans="1:5" ht="15" customHeight="1" x14ac:dyDescent="0.25">
      <c r="A1080" s="41" t="str">
        <f t="shared" ref="A1080:B1080" si="1046">A793</f>
        <v>K37</v>
      </c>
      <c r="B1080" s="4" t="str">
        <f t="shared" si="1046"/>
        <v>Salida Nacional / National exit</v>
      </c>
      <c r="C1080" s="46">
        <f>(Input!C$18*Input!C$198)*C793</f>
        <v>2542567.5903622061</v>
      </c>
      <c r="D1080" s="46">
        <f>(Input!D$18*Input!D$198)*D793</f>
        <v>2347398.9583729734</v>
      </c>
      <c r="E1080" s="51">
        <f>(Input!E$18*Input!E$198)*E793</f>
        <v>2042991.634104351</v>
      </c>
    </row>
    <row r="1081" spans="1:5" ht="15" customHeight="1" x14ac:dyDescent="0.25">
      <c r="A1081" s="41" t="str">
        <f t="shared" ref="A1081:B1081" si="1047">A794</f>
        <v>K39</v>
      </c>
      <c r="B1081" s="4" t="str">
        <f t="shared" si="1047"/>
        <v>Salida Nacional / National exit</v>
      </c>
      <c r="C1081" s="46">
        <f>(Input!C$18*Input!C$198)*C794</f>
        <v>125839.97837261946</v>
      </c>
      <c r="D1081" s="46">
        <f>(Input!D$18*Input!D$198)*D794</f>
        <v>118017.80688974995</v>
      </c>
      <c r="E1081" s="51">
        <f>(Input!E$18*Input!E$198)*E794</f>
        <v>103148.36104269804</v>
      </c>
    </row>
    <row r="1082" spans="1:5" ht="15" customHeight="1" x14ac:dyDescent="0.25">
      <c r="A1082" s="41" t="str">
        <f t="shared" ref="A1082:B1082" si="1048">A795</f>
        <v>K41</v>
      </c>
      <c r="B1082" s="4" t="str">
        <f t="shared" si="1048"/>
        <v>Salida Nacional / National exit</v>
      </c>
      <c r="C1082" s="46">
        <f>(Input!C$18*Input!C$198)*C795</f>
        <v>4399.6932880686481</v>
      </c>
      <c r="D1082" s="46">
        <f>(Input!D$18*Input!D$198)*D795</f>
        <v>4014.0612265908258</v>
      </c>
      <c r="E1082" s="51">
        <f>(Input!E$18*Input!E$198)*E795</f>
        <v>3485.6035595263061</v>
      </c>
    </row>
    <row r="1083" spans="1:5" ht="15" customHeight="1" x14ac:dyDescent="0.25">
      <c r="A1083" s="41" t="str">
        <f t="shared" ref="A1083:B1083" si="1049">A796</f>
        <v>K44</v>
      </c>
      <c r="B1083" s="4" t="str">
        <f t="shared" si="1049"/>
        <v>Salida Nacional / National exit</v>
      </c>
      <c r="C1083" s="46">
        <f>(Input!C$18*Input!C$198)*C796</f>
        <v>19888.839323911961</v>
      </c>
      <c r="D1083" s="46">
        <f>(Input!D$18*Input!D$198)*D796</f>
        <v>18338.119915140313</v>
      </c>
      <c r="E1083" s="51">
        <f>(Input!E$18*Input!E$198)*E796</f>
        <v>15967.118417916827</v>
      </c>
    </row>
    <row r="1084" spans="1:5" ht="15" customHeight="1" x14ac:dyDescent="0.25">
      <c r="A1084" s="41" t="str">
        <f t="shared" ref="A1084:B1084" si="1050">A797</f>
        <v>K45</v>
      </c>
      <c r="B1084" s="4" t="str">
        <f t="shared" si="1050"/>
        <v>Salida Nacional / National exit</v>
      </c>
      <c r="C1084" s="46">
        <f>(Input!C$18*Input!C$198)*C797</f>
        <v>95878.224554047629</v>
      </c>
      <c r="D1084" s="46">
        <f>(Input!D$18*Input!D$198)*D797</f>
        <v>88706.969702164002</v>
      </c>
      <c r="E1084" s="51">
        <f>(Input!E$18*Input!E$198)*E797</f>
        <v>77304.415016037485</v>
      </c>
    </row>
    <row r="1085" spans="1:5" ht="15" customHeight="1" x14ac:dyDescent="0.25">
      <c r="A1085" s="41" t="str">
        <f t="shared" ref="A1085:B1085" si="1051">A798</f>
        <v>K46</v>
      </c>
      <c r="B1085" s="4" t="str">
        <f t="shared" si="1051"/>
        <v>Salida Nacional / National exit</v>
      </c>
      <c r="C1085" s="46">
        <f>(Input!C$18*Input!C$198)*C798</f>
        <v>54449.304732695899</v>
      </c>
      <c r="D1085" s="46">
        <f>(Input!D$18*Input!D$198)*D798</f>
        <v>50179.813198265387</v>
      </c>
      <c r="E1085" s="51">
        <f>(Input!E$18*Input!E$198)*E798</f>
        <v>43692.261567650115</v>
      </c>
    </row>
    <row r="1086" spans="1:5" ht="15" customHeight="1" x14ac:dyDescent="0.25">
      <c r="A1086" s="41" t="str">
        <f t="shared" ref="A1086:B1086" si="1052">A799</f>
        <v>K47</v>
      </c>
      <c r="B1086" s="4" t="str">
        <f t="shared" si="1052"/>
        <v>Salida Nacional / National exit</v>
      </c>
      <c r="C1086" s="46">
        <f>(Input!C$18*Input!C$198)*C799</f>
        <v>138176.73035685686</v>
      </c>
      <c r="D1086" s="46">
        <f>(Input!D$18*Input!D$198)*D799</f>
        <v>127678.27668426657</v>
      </c>
      <c r="E1086" s="51">
        <f>(Input!E$18*Input!E$198)*E799</f>
        <v>111247.06487612019</v>
      </c>
    </row>
    <row r="1087" spans="1:5" ht="15" customHeight="1" x14ac:dyDescent="0.25">
      <c r="A1087" s="41" t="str">
        <f t="shared" ref="A1087:B1087" si="1053">A800</f>
        <v>K48</v>
      </c>
      <c r="B1087" s="4" t="str">
        <f t="shared" si="1053"/>
        <v>Salida Nacional / National exit</v>
      </c>
      <c r="C1087" s="46">
        <f>(Input!C$18*Input!C$198)*C800</f>
        <v>223168.2471427932</v>
      </c>
      <c r="D1087" s="46">
        <f>(Input!D$18*Input!D$198)*D800</f>
        <v>206917.4669120473</v>
      </c>
      <c r="E1087" s="51">
        <f>(Input!E$18*Input!E$198)*E800</f>
        <v>180411.67193245463</v>
      </c>
    </row>
    <row r="1088" spans="1:5" ht="15" customHeight="1" x14ac:dyDescent="0.25">
      <c r="A1088" s="41" t="str">
        <f t="shared" ref="A1088:B1088" si="1054">A801</f>
        <v>K48.02</v>
      </c>
      <c r="B1088" s="4" t="str">
        <f t="shared" si="1054"/>
        <v>Salida Nacional / National exit</v>
      </c>
      <c r="C1088" s="46">
        <f>(Input!C$18*Input!C$198)*C801</f>
        <v>12521.988973787058</v>
      </c>
      <c r="D1088" s="46">
        <f>(Input!D$18*Input!D$198)*D801</f>
        <v>11435.327707385241</v>
      </c>
      <c r="E1088" s="51">
        <f>(Input!E$18*Input!E$198)*E801</f>
        <v>9928.6069068962133</v>
      </c>
    </row>
    <row r="1089" spans="1:5" ht="15" customHeight="1" x14ac:dyDescent="0.25">
      <c r="A1089" s="41" t="str">
        <f t="shared" ref="A1089:B1089" si="1055">A802</f>
        <v>K48.03</v>
      </c>
      <c r="B1089" s="4" t="str">
        <f t="shared" si="1055"/>
        <v>Salida Nacional / National exit</v>
      </c>
      <c r="C1089" s="46">
        <f>(Input!C$18*Input!C$198)*C802</f>
        <v>56426.48151637127</v>
      </c>
      <c r="D1089" s="46">
        <f>(Input!D$18*Input!D$198)*D802</f>
        <v>52097.512386162613</v>
      </c>
      <c r="E1089" s="51">
        <f>(Input!E$18*Input!E$198)*E802</f>
        <v>45340.168799604027</v>
      </c>
    </row>
    <row r="1090" spans="1:5" ht="15" customHeight="1" x14ac:dyDescent="0.25">
      <c r="A1090" s="41" t="str">
        <f t="shared" ref="A1090:B1090" si="1056">A803</f>
        <v>K48.05</v>
      </c>
      <c r="B1090" s="4" t="str">
        <f t="shared" si="1056"/>
        <v>Salida Nacional / National exit</v>
      </c>
      <c r="C1090" s="46">
        <f>(Input!C$18*Input!C$198)*C803</f>
        <v>36285.543824347908</v>
      </c>
      <c r="D1090" s="46">
        <f>(Input!D$18*Input!D$198)*D803</f>
        <v>33464.757980640155</v>
      </c>
      <c r="E1090" s="51">
        <f>(Input!E$18*Input!E$198)*E803</f>
        <v>29099.564778784876</v>
      </c>
    </row>
    <row r="1091" spans="1:5" ht="15" customHeight="1" x14ac:dyDescent="0.25">
      <c r="A1091" s="41" t="str">
        <f t="shared" ref="A1091:B1091" si="1057">A804</f>
        <v>K48.07</v>
      </c>
      <c r="B1091" s="4" t="str">
        <f t="shared" si="1057"/>
        <v>Salida Nacional / National exit</v>
      </c>
      <c r="C1091" s="46">
        <f>(Input!C$18*Input!C$198)*C804</f>
        <v>371459.96656909067</v>
      </c>
      <c r="D1091" s="46">
        <f>(Input!D$18*Input!D$198)*D804</f>
        <v>340899.93383691704</v>
      </c>
      <c r="E1091" s="51">
        <f>(Input!E$18*Input!E$198)*E804</f>
        <v>295976.62824122846</v>
      </c>
    </row>
    <row r="1092" spans="1:5" ht="15" customHeight="1" x14ac:dyDescent="0.25">
      <c r="A1092" s="41" t="str">
        <f t="shared" ref="A1092:B1092" si="1058">A805</f>
        <v>K48.08</v>
      </c>
      <c r="B1092" s="4" t="str">
        <f t="shared" si="1058"/>
        <v>Salida Nacional / National exit</v>
      </c>
      <c r="C1092" s="46">
        <f>(Input!C$18*Input!C$198)*C805</f>
        <v>6796.1123988818381</v>
      </c>
      <c r="D1092" s="46">
        <f>(Input!D$18*Input!D$198)*D805</f>
        <v>6391.0333266480166</v>
      </c>
      <c r="E1092" s="51">
        <f>(Input!E$18*Input!E$198)*E805</f>
        <v>5579.8981572030325</v>
      </c>
    </row>
    <row r="1093" spans="1:5" ht="15" customHeight="1" x14ac:dyDescent="0.25">
      <c r="A1093" s="41" t="str">
        <f t="shared" ref="A1093:B1093" si="1059">A806</f>
        <v>K48.10</v>
      </c>
      <c r="B1093" s="4" t="str">
        <f t="shared" si="1059"/>
        <v>Salida Nacional / National exit</v>
      </c>
      <c r="C1093" s="46">
        <f>(Input!C$18*Input!C$198)*C806</f>
        <v>49919.956862452273</v>
      </c>
      <c r="D1093" s="46">
        <f>(Input!D$18*Input!D$198)*D806</f>
        <v>46221.462224246279</v>
      </c>
      <c r="E1093" s="51">
        <f>(Input!E$18*Input!E$198)*E806</f>
        <v>40198.116674662866</v>
      </c>
    </row>
    <row r="1094" spans="1:5" ht="15" customHeight="1" x14ac:dyDescent="0.25">
      <c r="A1094" s="41" t="str">
        <f t="shared" ref="A1094:B1094" si="1060">A807</f>
        <v>K50</v>
      </c>
      <c r="B1094" s="4" t="str">
        <f t="shared" si="1060"/>
        <v>Salida Nacional / National exit</v>
      </c>
      <c r="C1094" s="46">
        <f>(Input!C$18*Input!C$198)*C807</f>
        <v>53265.384020049241</v>
      </c>
      <c r="D1094" s="46">
        <f>(Input!D$18*Input!D$198)*D807</f>
        <v>48970.608930053953</v>
      </c>
      <c r="E1094" s="51">
        <f>(Input!E$18*Input!E$198)*E807</f>
        <v>42643.920920380457</v>
      </c>
    </row>
    <row r="1095" spans="1:5" ht="15" customHeight="1" x14ac:dyDescent="0.25">
      <c r="A1095" s="41" t="str">
        <f t="shared" ref="A1095:B1095" si="1061">A808</f>
        <v>K52</v>
      </c>
      <c r="B1095" s="4" t="str">
        <f t="shared" si="1061"/>
        <v>Salida Nacional / National exit</v>
      </c>
      <c r="C1095" s="46">
        <f>(Input!C$18*Input!C$198)*C808</f>
        <v>515282.42039743759</v>
      </c>
      <c r="D1095" s="46">
        <f>(Input!D$18*Input!D$198)*D808</f>
        <v>466666.70589856635</v>
      </c>
      <c r="E1095" s="51">
        <f>(Input!E$18*Input!E$198)*E808</f>
        <v>405135.6209096575</v>
      </c>
    </row>
    <row r="1096" spans="1:5" ht="15" customHeight="1" x14ac:dyDescent="0.25">
      <c r="A1096" s="41" t="str">
        <f t="shared" ref="A1096:B1096" si="1062">A809</f>
        <v>K54</v>
      </c>
      <c r="B1096" s="4" t="str">
        <f t="shared" si="1062"/>
        <v>Salida Nacional / National exit</v>
      </c>
      <c r="C1096" s="46">
        <f>(Input!C$18*Input!C$198)*C809</f>
        <v>34584.010560212795</v>
      </c>
      <c r="D1096" s="46">
        <f>(Input!D$18*Input!D$198)*D809</f>
        <v>31981.677615717923</v>
      </c>
      <c r="E1096" s="51">
        <f>(Input!E$18*Input!E$198)*E809</f>
        <v>27917.063538870294</v>
      </c>
    </row>
    <row r="1097" spans="1:5" ht="15" customHeight="1" x14ac:dyDescent="0.25">
      <c r="A1097" s="41" t="str">
        <f t="shared" ref="A1097:B1097" si="1063">A810</f>
        <v>M01</v>
      </c>
      <c r="B1097" s="4" t="str">
        <f t="shared" si="1063"/>
        <v>Salida Nacional / National exit</v>
      </c>
      <c r="C1097" s="46">
        <f>(Input!C$18*Input!C$198)*C810</f>
        <v>18231.956734480718</v>
      </c>
      <c r="D1097" s="46">
        <f>(Input!D$18*Input!D$198)*D810</f>
        <v>16646.534102301452</v>
      </c>
      <c r="E1097" s="51">
        <f>(Input!E$18*Input!E$198)*E810</f>
        <v>14399.647893891786</v>
      </c>
    </row>
    <row r="1098" spans="1:5" ht="15" customHeight="1" x14ac:dyDescent="0.25">
      <c r="A1098" s="41" t="str">
        <f t="shared" ref="A1098:B1098" si="1064">A811</f>
        <v>M05</v>
      </c>
      <c r="B1098" s="4" t="str">
        <f t="shared" si="1064"/>
        <v>Salida Nacional / National exit</v>
      </c>
      <c r="C1098" s="46">
        <f>(Input!C$18*Input!C$198)*C811</f>
        <v>154567.44578776791</v>
      </c>
      <c r="D1098" s="46">
        <f>(Input!D$18*Input!D$198)*D811</f>
        <v>144393.00161117199</v>
      </c>
      <c r="E1098" s="51">
        <f>(Input!E$18*Input!E$198)*E811</f>
        <v>125648.15119725239</v>
      </c>
    </row>
    <row r="1099" spans="1:5" ht="15" customHeight="1" x14ac:dyDescent="0.25">
      <c r="A1099" s="41" t="str">
        <f t="shared" ref="A1099:B1099" si="1065">A812</f>
        <v>M09</v>
      </c>
      <c r="B1099" s="4" t="str">
        <f t="shared" si="1065"/>
        <v>Salida Nacional / National exit</v>
      </c>
      <c r="C1099" s="46">
        <f>(Input!C$18*Input!C$198)*C812</f>
        <v>51575.332350545708</v>
      </c>
      <c r="D1099" s="46">
        <f>(Input!D$18*Input!D$198)*D812</f>
        <v>47223.197205905068</v>
      </c>
      <c r="E1099" s="51">
        <f>(Input!E$18*Input!E$198)*E812</f>
        <v>40928.649353517132</v>
      </c>
    </row>
    <row r="1100" spans="1:5" ht="15" customHeight="1" x14ac:dyDescent="0.25">
      <c r="A1100" s="41" t="str">
        <f t="shared" ref="A1100:B1100" si="1066">A813</f>
        <v>N07</v>
      </c>
      <c r="B1100" s="4" t="str">
        <f t="shared" si="1066"/>
        <v>Salida Nacional / National exit</v>
      </c>
      <c r="C1100" s="46">
        <f>(Input!C$18*Input!C$198)*C813</f>
        <v>694291.80772410252</v>
      </c>
      <c r="D1100" s="46">
        <f>(Input!D$18*Input!D$198)*D813</f>
        <v>648086.50018792658</v>
      </c>
      <c r="E1100" s="51">
        <f>(Input!E$18*Input!E$198)*E813</f>
        <v>565946.96853203303</v>
      </c>
    </row>
    <row r="1101" spans="1:5" ht="15" customHeight="1" x14ac:dyDescent="0.25">
      <c r="A1101" s="41" t="str">
        <f t="shared" ref="A1101:B1101" si="1067">A814</f>
        <v>N07E.C.</v>
      </c>
      <c r="B1101" s="4" t="str">
        <f t="shared" si="1067"/>
        <v>Salida Nacional / National exit</v>
      </c>
      <c r="C1101" s="46">
        <f>(Input!C$18*Input!C$198)*C814</f>
        <v>5.3493304399837953</v>
      </c>
      <c r="D1101" s="46">
        <f>(Input!D$18*Input!D$198)*D814</f>
        <v>4.8381355980807852</v>
      </c>
      <c r="E1101" s="51">
        <f>(Input!E$18*Input!E$198)*E814</f>
        <v>4.1991620668576051</v>
      </c>
    </row>
    <row r="1102" spans="1:5" ht="15" customHeight="1" x14ac:dyDescent="0.25">
      <c r="A1102" s="41" t="str">
        <f t="shared" ref="A1102:B1102" si="1068">A815</f>
        <v>N08</v>
      </c>
      <c r="B1102" s="4" t="str">
        <f t="shared" si="1068"/>
        <v>Salida Nacional / National exit</v>
      </c>
      <c r="C1102" s="46">
        <f>(Input!C$18*Input!C$198)*C815</f>
        <v>29785.352844406349</v>
      </c>
      <c r="D1102" s="46">
        <f>(Input!D$18*Input!D$198)*D815</f>
        <v>27503.811809086445</v>
      </c>
      <c r="E1102" s="51">
        <f>(Input!E$18*Input!E$198)*E815</f>
        <v>23989.576881780482</v>
      </c>
    </row>
    <row r="1103" spans="1:5" ht="15" customHeight="1" x14ac:dyDescent="0.25">
      <c r="A1103" s="41" t="str">
        <f t="shared" ref="A1103:B1103" si="1069">A816</f>
        <v>N09</v>
      </c>
      <c r="B1103" s="4" t="str">
        <f t="shared" si="1069"/>
        <v>Salida Nacional / National exit</v>
      </c>
      <c r="C1103" s="46">
        <f>(Input!C$18*Input!C$198)*C816</f>
        <v>264152.75474799139</v>
      </c>
      <c r="D1103" s="46">
        <f>(Input!D$18*Input!D$198)*D816</f>
        <v>243357.67080652298</v>
      </c>
      <c r="E1103" s="51">
        <f>(Input!E$18*Input!E$198)*E816</f>
        <v>212137.85392499558</v>
      </c>
    </row>
    <row r="1104" spans="1:5" ht="15" customHeight="1" x14ac:dyDescent="0.25">
      <c r="A1104" s="41" t="str">
        <f t="shared" ref="A1104:B1104" si="1070">A817</f>
        <v>N10.1</v>
      </c>
      <c r="B1104" s="4" t="str">
        <f t="shared" si="1070"/>
        <v>Salida Nacional / National exit</v>
      </c>
      <c r="C1104" s="46">
        <f>(Input!C$18*Input!C$198)*C817</f>
        <v>88019.603161779349</v>
      </c>
      <c r="D1104" s="46">
        <f>(Input!D$18*Input!D$198)*D817</f>
        <v>79690.5588839025</v>
      </c>
      <c r="E1104" s="51">
        <f>(Input!E$18*Input!E$198)*E817</f>
        <v>69175.048909270743</v>
      </c>
    </row>
    <row r="1105" spans="1:5" ht="15" customHeight="1" x14ac:dyDescent="0.25">
      <c r="A1105" s="41" t="str">
        <f t="shared" ref="A1105:B1105" si="1071">A818</f>
        <v>O01A</v>
      </c>
      <c r="B1105" s="4" t="str">
        <f t="shared" si="1071"/>
        <v>Salida Nacional / National exit</v>
      </c>
      <c r="C1105" s="46">
        <f>(Input!C$18*Input!C$198)*C818</f>
        <v>5207251.0450234739</v>
      </c>
      <c r="D1105" s="46">
        <f>(Input!D$18*Input!D$198)*D818</f>
        <v>4237307.6746409275</v>
      </c>
      <c r="E1105" s="51">
        <f>(Input!E$18*Input!E$198)*E818</f>
        <v>3293165.2719059372</v>
      </c>
    </row>
    <row r="1106" spans="1:5" ht="15" customHeight="1" x14ac:dyDescent="0.25">
      <c r="A1106" s="41" t="str">
        <f t="shared" ref="A1106:B1106" si="1072">A819</f>
        <v>O02</v>
      </c>
      <c r="B1106" s="4" t="str">
        <f t="shared" si="1072"/>
        <v>Salida Nacional / National exit</v>
      </c>
      <c r="C1106" s="46">
        <f>(Input!C$18*Input!C$198)*C819</f>
        <v>38205.587102729151</v>
      </c>
      <c r="D1106" s="46">
        <f>(Input!D$18*Input!D$198)*D819</f>
        <v>34504.339254386192</v>
      </c>
      <c r="E1106" s="51">
        <f>(Input!E$18*Input!E$198)*E819</f>
        <v>29958.648362132128</v>
      </c>
    </row>
    <row r="1107" spans="1:5" ht="15" customHeight="1" x14ac:dyDescent="0.25">
      <c r="A1107" s="41" t="str">
        <f t="shared" ref="A1107:B1107" si="1073">A820</f>
        <v>O03</v>
      </c>
      <c r="B1107" s="4" t="str">
        <f t="shared" si="1073"/>
        <v>Salida Nacional / National exit</v>
      </c>
      <c r="C1107" s="46">
        <f>(Input!C$18*Input!C$198)*C820</f>
        <v>25687.364278517147</v>
      </c>
      <c r="D1107" s="46">
        <f>(Input!D$18*Input!D$198)*D820</f>
        <v>23099.469289337248</v>
      </c>
      <c r="E1107" s="51">
        <f>(Input!E$18*Input!E$198)*E820</f>
        <v>20092.282734266548</v>
      </c>
    </row>
    <row r="1108" spans="1:5" ht="15" customHeight="1" x14ac:dyDescent="0.25">
      <c r="A1108" s="41" t="str">
        <f t="shared" ref="A1108:B1108" si="1074">A821</f>
        <v>O04A</v>
      </c>
      <c r="B1108" s="4" t="str">
        <f t="shared" si="1074"/>
        <v>Salida Nacional / National exit</v>
      </c>
      <c r="C1108" s="46">
        <f>(Input!C$18*Input!C$198)*C821</f>
        <v>4083.341119811118</v>
      </c>
      <c r="D1108" s="46">
        <f>(Input!D$18*Input!D$198)*D821</f>
        <v>3645.1130880114615</v>
      </c>
      <c r="E1108" s="51">
        <f>(Input!E$18*Input!E$198)*E821</f>
        <v>3164.3479172362399</v>
      </c>
    </row>
    <row r="1109" spans="1:5" ht="15" customHeight="1" x14ac:dyDescent="0.25">
      <c r="A1109" s="41" t="str">
        <f t="shared" ref="A1109:B1109" si="1075">A822</f>
        <v>O05</v>
      </c>
      <c r="B1109" s="4" t="str">
        <f t="shared" si="1075"/>
        <v>Salida Nacional / National exit</v>
      </c>
      <c r="C1109" s="46">
        <f>(Input!C$18*Input!C$198)*C822</f>
        <v>71947.828383298795</v>
      </c>
      <c r="D1109" s="46">
        <f>(Input!D$18*Input!D$198)*D822</f>
        <v>65560.859022115299</v>
      </c>
      <c r="E1109" s="51">
        <f>(Input!E$18*Input!E$198)*E822</f>
        <v>57189.261353712282</v>
      </c>
    </row>
    <row r="1110" spans="1:5" ht="15" customHeight="1" x14ac:dyDescent="0.25">
      <c r="A1110" s="41" t="str">
        <f t="shared" ref="A1110:B1110" si="1076">A823</f>
        <v>O06</v>
      </c>
      <c r="B1110" s="4" t="str">
        <f t="shared" si="1076"/>
        <v>Salida Nacional / National exit</v>
      </c>
      <c r="C1110" s="46">
        <f>(Input!C$18*Input!C$198)*C823</f>
        <v>1010224.5227580128</v>
      </c>
      <c r="D1110" s="46">
        <f>(Input!D$18*Input!D$198)*D823</f>
        <v>907463.31473071373</v>
      </c>
      <c r="E1110" s="51">
        <f>(Input!E$18*Input!E$198)*E823</f>
        <v>788794.17919828952</v>
      </c>
    </row>
    <row r="1111" spans="1:5" ht="15" customHeight="1" x14ac:dyDescent="0.25">
      <c r="A1111" s="41" t="str">
        <f t="shared" ref="A1111:B1111" si="1077">A824</f>
        <v>O07</v>
      </c>
      <c r="B1111" s="4" t="str">
        <f t="shared" si="1077"/>
        <v>Salida Nacional / National exit</v>
      </c>
      <c r="C1111" s="46">
        <f>(Input!C$18*Input!C$198)*C824</f>
        <v>614611.0413134197</v>
      </c>
      <c r="D1111" s="46">
        <f>(Input!D$18*Input!D$198)*D824</f>
        <v>557128.38759243197</v>
      </c>
      <c r="E1111" s="51">
        <f>(Input!E$18*Input!E$198)*E824</f>
        <v>485283.51464407594</v>
      </c>
    </row>
    <row r="1112" spans="1:5" ht="15" customHeight="1" x14ac:dyDescent="0.25">
      <c r="A1112" s="41" t="str">
        <f t="shared" ref="A1112:B1112" si="1078">A825</f>
        <v>O09</v>
      </c>
      <c r="B1112" s="4" t="str">
        <f t="shared" si="1078"/>
        <v>Salida Nacional / National exit</v>
      </c>
      <c r="C1112" s="46">
        <f>(Input!C$18*Input!C$198)*C825</f>
        <v>119338.52730652355</v>
      </c>
      <c r="D1112" s="46">
        <f>(Input!D$18*Input!D$198)*D825</f>
        <v>108008.66643886016</v>
      </c>
      <c r="E1112" s="51">
        <f>(Input!E$18*Input!E$198)*E825</f>
        <v>94038.548333751678</v>
      </c>
    </row>
    <row r="1113" spans="1:5" ht="15" customHeight="1" x14ac:dyDescent="0.25">
      <c r="A1113" s="41" t="str">
        <f t="shared" ref="A1113:B1113" si="1079">A826</f>
        <v>O11</v>
      </c>
      <c r="B1113" s="4" t="str">
        <f t="shared" si="1079"/>
        <v>Salida Nacional / National exit</v>
      </c>
      <c r="C1113" s="46">
        <f>(Input!C$18*Input!C$198)*C826</f>
        <v>288512.9667259226</v>
      </c>
      <c r="D1113" s="46">
        <f>(Input!D$18*Input!D$198)*D826</f>
        <v>258055.22887641744</v>
      </c>
      <c r="E1113" s="51">
        <f>(Input!E$18*Input!E$198)*E826</f>
        <v>224008.48590693224</v>
      </c>
    </row>
    <row r="1114" spans="1:5" ht="15" customHeight="1" x14ac:dyDescent="0.25">
      <c r="A1114" s="41" t="str">
        <f t="shared" ref="A1114:B1114" si="1080">A827</f>
        <v>O11E.C.</v>
      </c>
      <c r="B1114" s="4" t="str">
        <f t="shared" si="1080"/>
        <v>Salida Nacional / National exit</v>
      </c>
      <c r="C1114" s="46">
        <f>(Input!C$18*Input!C$198)*C827</f>
        <v>20.23507434988683</v>
      </c>
      <c r="D1114" s="46">
        <f>(Input!D$18*Input!D$198)*D827</f>
        <v>18.099317394297834</v>
      </c>
      <c r="E1114" s="51">
        <f>(Input!E$18*Input!E$198)*E827</f>
        <v>15.711456741873116</v>
      </c>
    </row>
    <row r="1115" spans="1:5" ht="15" customHeight="1" x14ac:dyDescent="0.25">
      <c r="A1115" s="41" t="str">
        <f t="shared" ref="A1115:B1115" si="1081">A828</f>
        <v>O12</v>
      </c>
      <c r="B1115" s="4" t="str">
        <f t="shared" si="1081"/>
        <v>Salida Nacional / National exit</v>
      </c>
      <c r="C1115" s="46">
        <f>(Input!C$18*Input!C$198)*C828</f>
        <v>3648.5214030529155</v>
      </c>
      <c r="D1115" s="46">
        <f>(Input!D$18*Input!D$198)*D828</f>
        <v>3319.2540176130083</v>
      </c>
      <c r="E1115" s="51">
        <f>(Input!E$18*Input!E$198)*E828</f>
        <v>2892.6423908212391</v>
      </c>
    </row>
    <row r="1116" spans="1:5" ht="15" customHeight="1" x14ac:dyDescent="0.25">
      <c r="A1116" s="41" t="str">
        <f t="shared" ref="A1116:B1116" si="1082">A829</f>
        <v>O14</v>
      </c>
      <c r="B1116" s="4" t="str">
        <f t="shared" si="1082"/>
        <v>Salida Nacional / National exit</v>
      </c>
      <c r="C1116" s="46">
        <f>(Input!C$18*Input!C$198)*C829</f>
        <v>1316241.367979808</v>
      </c>
      <c r="D1116" s="46">
        <f>(Input!D$18*Input!D$198)*D829</f>
        <v>1193157.8868095658</v>
      </c>
      <c r="E1116" s="51">
        <f>(Input!E$18*Input!E$198)*E829</f>
        <v>1037688.2465246303</v>
      </c>
    </row>
    <row r="1117" spans="1:5" ht="15" customHeight="1" x14ac:dyDescent="0.25">
      <c r="A1117" s="41" t="str">
        <f t="shared" ref="A1117:B1117" si="1083">A830</f>
        <v>O14A</v>
      </c>
      <c r="B1117" s="4" t="str">
        <f t="shared" si="1083"/>
        <v>Salida Nacional / National exit</v>
      </c>
      <c r="C1117" s="46">
        <f>(Input!C$18*Input!C$198)*C830</f>
        <v>25252.552233842158</v>
      </c>
      <c r="D1117" s="46">
        <f>(Input!D$18*Input!D$198)*D830</f>
        <v>23216.688061330158</v>
      </c>
      <c r="E1117" s="51">
        <f>(Input!E$18*Input!E$198)*E830</f>
        <v>20276.431824330655</v>
      </c>
    </row>
    <row r="1118" spans="1:5" ht="15" customHeight="1" x14ac:dyDescent="0.25">
      <c r="A1118" s="41" t="str">
        <f t="shared" ref="A1118:B1118" si="1084">A831</f>
        <v>O16</v>
      </c>
      <c r="B1118" s="4" t="str">
        <f t="shared" si="1084"/>
        <v>Salida Nacional / National exit</v>
      </c>
      <c r="C1118" s="46">
        <f>(Input!C$18*Input!C$198)*C831</f>
        <v>73126.729471737402</v>
      </c>
      <c r="D1118" s="46">
        <f>(Input!D$18*Input!D$198)*D831</f>
        <v>65755.040111376264</v>
      </c>
      <c r="E1118" s="51">
        <f>(Input!E$18*Input!E$198)*E831</f>
        <v>57111.960783128307</v>
      </c>
    </row>
    <row r="1119" spans="1:5" ht="15" customHeight="1" x14ac:dyDescent="0.25">
      <c r="A1119" s="41" t="str">
        <f t="shared" ref="A1119:B1119" si="1085">A832</f>
        <v>O17</v>
      </c>
      <c r="B1119" s="4" t="str">
        <f t="shared" si="1085"/>
        <v>Salida Nacional / National exit</v>
      </c>
      <c r="C1119" s="46">
        <f>(Input!C$18*Input!C$198)*C832</f>
        <v>43549.718195137422</v>
      </c>
      <c r="D1119" s="46">
        <f>(Input!D$18*Input!D$198)*D832</f>
        <v>39244.526500209606</v>
      </c>
      <c r="E1119" s="51">
        <f>(Input!E$18*Input!E$198)*E832</f>
        <v>34100.191812490259</v>
      </c>
    </row>
    <row r="1120" spans="1:5" ht="15" customHeight="1" x14ac:dyDescent="0.25">
      <c r="A1120" s="41" t="str">
        <f t="shared" ref="A1120:B1120" si="1086">A833</f>
        <v>O19</v>
      </c>
      <c r="B1120" s="4" t="str">
        <f t="shared" si="1086"/>
        <v>Salida Nacional / National exit</v>
      </c>
      <c r="C1120" s="46">
        <f>(Input!C$18*Input!C$198)*C833</f>
        <v>64879.001682855793</v>
      </c>
      <c r="D1120" s="46">
        <f>(Input!D$18*Input!D$198)*D833</f>
        <v>58384.222897775988</v>
      </c>
      <c r="E1120" s="51">
        <f>(Input!E$18*Input!E$198)*E833</f>
        <v>50691.012327418211</v>
      </c>
    </row>
    <row r="1121" spans="1:5" ht="15" customHeight="1" x14ac:dyDescent="0.25">
      <c r="A1121" s="41" t="str">
        <f t="shared" ref="A1121:B1121" si="1087">A834</f>
        <v>O22</v>
      </c>
      <c r="B1121" s="4" t="str">
        <f t="shared" si="1087"/>
        <v>Salida Nacional / National exit</v>
      </c>
      <c r="C1121" s="46">
        <f>(Input!C$18*Input!C$198)*C834</f>
        <v>143074.1584840219</v>
      </c>
      <c r="D1121" s="46">
        <f>(Input!D$18*Input!D$198)*D834</f>
        <v>129227.12204441322</v>
      </c>
      <c r="E1121" s="51">
        <f>(Input!E$18*Input!E$198)*E834</f>
        <v>112203.23475806575</v>
      </c>
    </row>
    <row r="1122" spans="1:5" ht="15" customHeight="1" x14ac:dyDescent="0.25">
      <c r="A1122" s="41" t="str">
        <f t="shared" ref="A1122:B1122" si="1088">A835</f>
        <v>O24</v>
      </c>
      <c r="B1122" s="4" t="str">
        <f t="shared" si="1088"/>
        <v>Salida Nacional / National exit</v>
      </c>
      <c r="C1122" s="46">
        <f>(Input!C$18*Input!C$198)*C835</f>
        <v>519307.73252931447</v>
      </c>
      <c r="D1122" s="46">
        <f>(Input!D$18*Input!D$198)*D835</f>
        <v>478560.65004977508</v>
      </c>
      <c r="E1122" s="51">
        <f>(Input!E$18*Input!E$198)*E835</f>
        <v>417297.80061780941</v>
      </c>
    </row>
    <row r="1123" spans="1:5" ht="15" customHeight="1" x14ac:dyDescent="0.25">
      <c r="A1123" s="41" t="str">
        <f t="shared" ref="A1123:B1123" si="1089">A836</f>
        <v>P01</v>
      </c>
      <c r="B1123" s="4" t="str">
        <f t="shared" si="1089"/>
        <v>Salida Nacional / National exit</v>
      </c>
      <c r="C1123" s="46">
        <f>(Input!C$18*Input!C$198)*C836</f>
        <v>116627.91016686462</v>
      </c>
      <c r="D1123" s="46">
        <f>(Input!D$18*Input!D$198)*D836</f>
        <v>106576.81135503329</v>
      </c>
      <c r="E1123" s="51">
        <f>(Input!E$18*Input!E$198)*E836</f>
        <v>92989.824252116567</v>
      </c>
    </row>
    <row r="1124" spans="1:5" ht="15" customHeight="1" x14ac:dyDescent="0.25">
      <c r="A1124" s="41" t="str">
        <f t="shared" ref="A1124:B1124" si="1090">A837</f>
        <v>P03</v>
      </c>
      <c r="B1124" s="4" t="str">
        <f t="shared" si="1090"/>
        <v>Salida Nacional / National exit</v>
      </c>
      <c r="C1124" s="46">
        <f>(Input!C$18*Input!C$198)*C837</f>
        <v>2765258.0845933235</v>
      </c>
      <c r="D1124" s="46">
        <f>(Input!D$18*Input!D$198)*D837</f>
        <v>2495919.5811848897</v>
      </c>
      <c r="E1124" s="51">
        <f>(Input!E$18*Input!E$198)*E837</f>
        <v>2170015.8333346932</v>
      </c>
    </row>
    <row r="1125" spans="1:5" ht="15" customHeight="1" x14ac:dyDescent="0.25">
      <c r="A1125" s="41" t="str">
        <f t="shared" ref="A1125:B1125" si="1091">A838</f>
        <v>P04</v>
      </c>
      <c r="B1125" s="4" t="str">
        <f t="shared" si="1091"/>
        <v>Salida Nacional / National exit</v>
      </c>
      <c r="C1125" s="46">
        <f>(Input!C$18*Input!C$198)*C838</f>
        <v>722370.30525330431</v>
      </c>
      <c r="D1125" s="46">
        <f>(Input!D$18*Input!D$198)*D838</f>
        <v>660334.59033782512</v>
      </c>
      <c r="E1125" s="51">
        <f>(Input!E$18*Input!E$198)*E838</f>
        <v>575359.67001805967</v>
      </c>
    </row>
    <row r="1126" spans="1:5" ht="15" customHeight="1" x14ac:dyDescent="0.25">
      <c r="A1126" s="41" t="str">
        <f t="shared" ref="A1126:B1126" si="1092">A839</f>
        <v>P04A</v>
      </c>
      <c r="B1126" s="4" t="str">
        <f t="shared" si="1092"/>
        <v>Salida Nacional / National exit</v>
      </c>
      <c r="C1126" s="46">
        <f>(Input!C$18*Input!C$198)*C839</f>
        <v>25161.547047131291</v>
      </c>
      <c r="D1126" s="46">
        <f>(Input!D$18*Input!D$198)*D839</f>
        <v>22616.184292757353</v>
      </c>
      <c r="E1126" s="51">
        <f>(Input!E$18*Input!E$198)*E839</f>
        <v>19650.615654209021</v>
      </c>
    </row>
    <row r="1127" spans="1:5" ht="15" customHeight="1" x14ac:dyDescent="0.25">
      <c r="A1127" s="41" t="str">
        <f t="shared" ref="A1127:B1127" si="1093">A840</f>
        <v>P06</v>
      </c>
      <c r="B1127" s="4" t="str">
        <f t="shared" si="1093"/>
        <v>Salida Nacional / National exit</v>
      </c>
      <c r="C1127" s="46">
        <f>(Input!C$18*Input!C$198)*C840</f>
        <v>50159.879535964355</v>
      </c>
      <c r="D1127" s="46">
        <f>(Input!D$18*Input!D$198)*D840</f>
        <v>45822.719040788623</v>
      </c>
      <c r="E1127" s="51">
        <f>(Input!E$18*Input!E$198)*E840</f>
        <v>39965.120749063353</v>
      </c>
    </row>
    <row r="1128" spans="1:5" ht="15" customHeight="1" x14ac:dyDescent="0.25">
      <c r="A1128" s="41" t="str">
        <f t="shared" ref="A1128:B1128" si="1094">A841</f>
        <v>Q03B</v>
      </c>
      <c r="B1128" s="4" t="str">
        <f t="shared" si="1094"/>
        <v>Salida Nacional / National exit</v>
      </c>
      <c r="C1128" s="46">
        <f>(Input!C$18*Input!C$198)*C841</f>
        <v>2475.585466311089</v>
      </c>
      <c r="D1128" s="46">
        <f>(Input!D$18*Input!D$198)*D841</f>
        <v>2230.1800687213013</v>
      </c>
      <c r="E1128" s="51">
        <f>(Input!E$18*Input!E$198)*E841</f>
        <v>1936.4338550021732</v>
      </c>
    </row>
    <row r="1129" spans="1:5" ht="15" customHeight="1" x14ac:dyDescent="0.25">
      <c r="A1129" s="41" t="str">
        <f t="shared" ref="A1129:B1129" si="1095">A842</f>
        <v>T02</v>
      </c>
      <c r="B1129" s="4" t="str">
        <f t="shared" si="1095"/>
        <v>Salida Nacional / National exit</v>
      </c>
      <c r="C1129" s="46">
        <f>(Input!C$18*Input!C$198)*C842</f>
        <v>761768.01437972626</v>
      </c>
      <c r="D1129" s="46">
        <f>(Input!D$18*Input!D$198)*D842</f>
        <v>687989.96341748617</v>
      </c>
      <c r="E1129" s="51">
        <f>(Input!E$18*Input!E$198)*E842</f>
        <v>597730.22835395834</v>
      </c>
    </row>
    <row r="1130" spans="1:5" ht="15" customHeight="1" x14ac:dyDescent="0.25">
      <c r="A1130" s="41" t="str">
        <f t="shared" ref="A1130:B1130" si="1096">A843</f>
        <v>T04</v>
      </c>
      <c r="B1130" s="4" t="str">
        <f t="shared" si="1096"/>
        <v>Salida Nacional / National exit</v>
      </c>
      <c r="C1130" s="46">
        <f>(Input!C$18*Input!C$198)*C843</f>
        <v>1362813.3785472175</v>
      </c>
      <c r="D1130" s="46">
        <f>(Input!D$18*Input!D$198)*D843</f>
        <v>1231677.529863847</v>
      </c>
      <c r="E1130" s="51">
        <f>(Input!E$18*Input!E$198)*E843</f>
        <v>1070110.7935645743</v>
      </c>
    </row>
    <row r="1131" spans="1:5" ht="15" customHeight="1" x14ac:dyDescent="0.25">
      <c r="A1131" s="41" t="str">
        <f t="shared" ref="A1131:B1131" si="1097">A844</f>
        <v>T05</v>
      </c>
      <c r="B1131" s="4" t="str">
        <f t="shared" si="1097"/>
        <v>Salida Nacional / National exit</v>
      </c>
      <c r="C1131" s="46">
        <f>(Input!C$18*Input!C$198)*C844</f>
        <v>52435.022230825081</v>
      </c>
      <c r="D1131" s="46">
        <f>(Input!D$18*Input!D$198)*D844</f>
        <v>47402.93509667123</v>
      </c>
      <c r="E1131" s="51">
        <f>(Input!E$18*Input!E$198)*E844</f>
        <v>41182.433587095431</v>
      </c>
    </row>
    <row r="1132" spans="1:5" ht="15" customHeight="1" x14ac:dyDescent="0.25">
      <c r="A1132" s="41" t="str">
        <f t="shared" ref="A1132:B1132" si="1098">A845</f>
        <v>T05A</v>
      </c>
      <c r="B1132" s="4" t="str">
        <f t="shared" si="1098"/>
        <v>Salida Nacional / National exit</v>
      </c>
      <c r="C1132" s="46">
        <f>(Input!C$18*Input!C$198)*C845</f>
        <v>322534.13773135812</v>
      </c>
      <c r="D1132" s="46">
        <f>(Input!D$18*Input!D$198)*D845</f>
        <v>291830.54247262108</v>
      </c>
      <c r="E1132" s="51">
        <f>(Input!E$18*Input!E$198)*E845</f>
        <v>253537.0222378441</v>
      </c>
    </row>
    <row r="1133" spans="1:5" ht="15" customHeight="1" x14ac:dyDescent="0.25">
      <c r="A1133" s="41" t="str">
        <f t="shared" ref="A1133:B1133" si="1099">A846</f>
        <v>T06</v>
      </c>
      <c r="B1133" s="4" t="str">
        <f t="shared" si="1099"/>
        <v>Salida Nacional / National exit</v>
      </c>
      <c r="C1133" s="46">
        <f>(Input!C$18*Input!C$198)*C846</f>
        <v>36377.366709147922</v>
      </c>
      <c r="D1133" s="46">
        <f>(Input!D$18*Input!D$198)*D846</f>
        <v>32924.318664617691</v>
      </c>
      <c r="E1133" s="51">
        <f>(Input!E$18*Input!E$198)*E846</f>
        <v>28602.887417188427</v>
      </c>
    </row>
    <row r="1134" spans="1:5" ht="15" customHeight="1" x14ac:dyDescent="0.25">
      <c r="A1134" s="41" t="str">
        <f t="shared" ref="A1134:B1134" si="1100">A847</f>
        <v>T07</v>
      </c>
      <c r="B1134" s="4" t="str">
        <f t="shared" si="1100"/>
        <v>Salida Nacional / National exit</v>
      </c>
      <c r="C1134" s="46">
        <f>(Input!C$18*Input!C$198)*C847</f>
        <v>973685.000498901</v>
      </c>
      <c r="D1134" s="46">
        <f>(Input!D$18*Input!D$198)*D847</f>
        <v>881762.43584973319</v>
      </c>
      <c r="E1134" s="51">
        <f>(Input!E$18*Input!E$198)*E847</f>
        <v>766015.08795393526</v>
      </c>
    </row>
    <row r="1135" spans="1:5" ht="15" customHeight="1" x14ac:dyDescent="0.25">
      <c r="A1135" s="41" t="str">
        <f t="shared" ref="A1135:B1135" si="1101">A848</f>
        <v>T08</v>
      </c>
      <c r="B1135" s="4" t="str">
        <f t="shared" si="1101"/>
        <v>Salida Nacional / National exit</v>
      </c>
      <c r="C1135" s="46">
        <f>(Input!C$18*Input!C$198)*C848</f>
        <v>59884.923798196884</v>
      </c>
      <c r="D1135" s="46">
        <f>(Input!D$18*Input!D$198)*D848</f>
        <v>54098.463210771588</v>
      </c>
      <c r="E1135" s="51">
        <f>(Input!E$18*Input!E$198)*E848</f>
        <v>46970.554438820422</v>
      </c>
    </row>
    <row r="1136" spans="1:5" ht="15" customHeight="1" x14ac:dyDescent="0.25">
      <c r="A1136" s="41" t="str">
        <f t="shared" ref="A1136:B1136" si="1102">A849</f>
        <v>T09.2</v>
      </c>
      <c r="B1136" s="4" t="str">
        <f t="shared" si="1102"/>
        <v>Salida Nacional / National exit</v>
      </c>
      <c r="C1136" s="46">
        <f>(Input!C$18*Input!C$198)*C849</f>
        <v>1091978.1628178412</v>
      </c>
      <c r="D1136" s="46">
        <f>(Input!D$18*Input!D$198)*D849</f>
        <v>988633.69779826736</v>
      </c>
      <c r="E1136" s="51">
        <f>(Input!E$18*Input!E$198)*E849</f>
        <v>858873.98141115613</v>
      </c>
    </row>
    <row r="1137" spans="1:5" ht="15" customHeight="1" x14ac:dyDescent="0.25">
      <c r="A1137" s="41" t="str">
        <f t="shared" ref="A1137:B1137" si="1103">A850</f>
        <v>T10</v>
      </c>
      <c r="B1137" s="4" t="str">
        <f t="shared" si="1103"/>
        <v>Salida Nacional / National exit</v>
      </c>
      <c r="C1137" s="46">
        <f>(Input!C$18*Input!C$198)*C850</f>
        <v>20001.01400800496</v>
      </c>
      <c r="D1137" s="46">
        <f>(Input!D$18*Input!D$198)*D850</f>
        <v>18064.872188704336</v>
      </c>
      <c r="E1137" s="51">
        <f>(Input!E$18*Input!E$198)*E850</f>
        <v>15685.004291926893</v>
      </c>
    </row>
    <row r="1138" spans="1:5" ht="15" customHeight="1" x14ac:dyDescent="0.25">
      <c r="A1138" s="41" t="str">
        <f t="shared" ref="A1138:B1138" si="1104">A851</f>
        <v>PR Barcelona</v>
      </c>
      <c r="B1138" s="4" t="str">
        <f t="shared" si="1104"/>
        <v>Planta GNL / LNG Plant</v>
      </c>
      <c r="C1138" s="46">
        <f>(Input!C$18*Input!C$198)*C851</f>
        <v>264875.51612329105</v>
      </c>
      <c r="D1138" s="46">
        <f>(Input!D$18*Input!D$198)*D851</f>
        <v>242447.89622871592</v>
      </c>
      <c r="E1138" s="51">
        <f>(Input!E$18*Input!E$198)*E851</f>
        <v>191222.7545272033</v>
      </c>
    </row>
    <row r="1139" spans="1:5" ht="15" customHeight="1" x14ac:dyDescent="0.25">
      <c r="A1139" s="41" t="str">
        <f t="shared" ref="A1139:B1139" si="1105">A852</f>
        <v>PR Cartagena</v>
      </c>
      <c r="B1139" s="4" t="str">
        <f t="shared" si="1105"/>
        <v>Planta GNL / LNG Plant</v>
      </c>
      <c r="C1139" s="46">
        <f>(Input!C$18*Input!C$198)*C852</f>
        <v>277455.79454892798</v>
      </c>
      <c r="D1139" s="46">
        <f>(Input!D$18*Input!D$198)*D852</f>
        <v>254915.2303430528</v>
      </c>
      <c r="E1139" s="51">
        <f>(Input!E$18*Input!E$198)*E852</f>
        <v>197915.74046469893</v>
      </c>
    </row>
    <row r="1140" spans="1:5" ht="15" customHeight="1" x14ac:dyDescent="0.25">
      <c r="A1140" s="41" t="str">
        <f t="shared" ref="A1140:B1140" si="1106">A853</f>
        <v>PR Huelva</v>
      </c>
      <c r="B1140" s="4" t="str">
        <f t="shared" si="1106"/>
        <v>Planta GNL / LNG Plant</v>
      </c>
      <c r="C1140" s="46">
        <f>(Input!C$18*Input!C$198)*C853</f>
        <v>418892.19103584997</v>
      </c>
      <c r="D1140" s="46">
        <f>(Input!D$18*Input!D$198)*D853</f>
        <v>383357.75759868586</v>
      </c>
      <c r="E1140" s="51">
        <f>(Input!E$18*Input!E$198)*E853</f>
        <v>296619.46810116933</v>
      </c>
    </row>
    <row r="1141" spans="1:5" ht="15" customHeight="1" x14ac:dyDescent="0.25">
      <c r="A1141" s="41" t="str">
        <f t="shared" ref="A1141:B1141" si="1107">A854</f>
        <v>PR Bilbao</v>
      </c>
      <c r="B1141" s="4" t="str">
        <f t="shared" si="1107"/>
        <v>Planta GNL / LNG Plant</v>
      </c>
      <c r="C1141" s="46">
        <f>(Input!C$18*Input!C$198)*C854</f>
        <v>352734.2260940405</v>
      </c>
      <c r="D1141" s="46">
        <f>(Input!D$18*Input!D$198)*D854</f>
        <v>316505.89252463024</v>
      </c>
      <c r="E1141" s="51">
        <f>(Input!E$18*Input!E$198)*E854</f>
        <v>242116.14781917128</v>
      </c>
    </row>
    <row r="1142" spans="1:5" ht="15" customHeight="1" x14ac:dyDescent="0.25">
      <c r="A1142" s="41" t="str">
        <f t="shared" ref="A1142:B1142" si="1108">A855</f>
        <v>PR Sagunto</v>
      </c>
      <c r="B1142" s="4" t="str">
        <f t="shared" si="1108"/>
        <v>Planta GNL / LNG Plant</v>
      </c>
      <c r="C1142" s="46">
        <f>(Input!C$18*Input!C$198)*C855</f>
        <v>216239.98830232801</v>
      </c>
      <c r="D1142" s="46">
        <f>(Input!D$18*Input!D$198)*D855</f>
        <v>199205.3326782221</v>
      </c>
      <c r="E1142" s="51">
        <f>(Input!E$18*Input!E$198)*E855</f>
        <v>156918.1210705729</v>
      </c>
    </row>
    <row r="1143" spans="1:5" ht="15" customHeight="1" x14ac:dyDescent="0.25">
      <c r="A1143" s="41" t="str">
        <f t="shared" ref="A1143:B1143" si="1109">A856</f>
        <v>PR Mugardos</v>
      </c>
      <c r="B1143" s="4" t="str">
        <f t="shared" si="1109"/>
        <v>Planta GNL / LNG Plant</v>
      </c>
      <c r="C1143" s="46">
        <f>(Input!C$18*Input!C$198)*C856</f>
        <v>195304.51625689241</v>
      </c>
      <c r="D1143" s="46">
        <f>(Input!D$18*Input!D$198)*D856</f>
        <v>175317.20165673809</v>
      </c>
      <c r="E1143" s="51">
        <f>(Input!E$18*Input!E$198)*E856</f>
        <v>145398.83682616137</v>
      </c>
    </row>
    <row r="1144" spans="1:5" ht="15" customHeight="1" x14ac:dyDescent="0.25">
      <c r="A1144" s="41" t="str">
        <f t="shared" ref="A1144:B1144" si="1110">A857</f>
        <v>PR El Musel</v>
      </c>
      <c r="B1144" s="4" t="str">
        <f t="shared" si="1110"/>
        <v>Planta GNL / LNG Plant</v>
      </c>
      <c r="C1144" s="46">
        <f>(Input!C$18*Input!C$198)*C857</f>
        <v>32717.737130173653</v>
      </c>
      <c r="D1144" s="46">
        <f>(Input!D$18*Input!D$198)*D857</f>
        <v>80073.864151400165</v>
      </c>
      <c r="E1144" s="51">
        <f>(Input!E$18*Input!E$198)*E857</f>
        <v>71065.078418367295</v>
      </c>
    </row>
    <row r="1145" spans="1:5" ht="15" customHeight="1" x14ac:dyDescent="0.25">
      <c r="A1145" s="41" t="str">
        <f t="shared" ref="A1145:B1145" si="1111">A858</f>
        <v>CI Tarifa</v>
      </c>
      <c r="B1145" s="4" t="str">
        <f t="shared" si="1111"/>
        <v>CI Tarifa</v>
      </c>
      <c r="C1145" s="46">
        <f>(Input!C$18*Input!C$198)*C858</f>
        <v>3124799.6785721229</v>
      </c>
      <c r="D1145" s="46">
        <f>(Input!D$18*Input!D$198)*D858</f>
        <v>2837073.0869240221</v>
      </c>
      <c r="E1145" s="51">
        <f>(Input!E$18*Input!E$198)*E858</f>
        <v>2419000.8369812928</v>
      </c>
    </row>
    <row r="1146" spans="1:5" ht="15" customHeight="1" x14ac:dyDescent="0.25">
      <c r="A1146" s="41" t="str">
        <f t="shared" ref="A1146:B1146" si="1112">A859</f>
        <v>CI Biriatou</v>
      </c>
      <c r="B1146" s="4" t="str">
        <f t="shared" si="1112"/>
        <v>VIP Pirineos</v>
      </c>
      <c r="C1146" s="46">
        <f>(Input!C$18*Input!C$198)*C859</f>
        <v>8504679.6397779975</v>
      </c>
      <c r="D1146" s="46">
        <f>(Input!D$18*Input!D$198)*D859</f>
        <v>7629147.686892244</v>
      </c>
      <c r="E1146" s="51">
        <f>(Input!E$18*Input!E$198)*E859</f>
        <v>6282665.4641854838</v>
      </c>
    </row>
    <row r="1147" spans="1:5" ht="15" customHeight="1" x14ac:dyDescent="0.25">
      <c r="A1147" s="41" t="str">
        <f t="shared" ref="A1147:B1147" si="1113">A860</f>
        <v>CI Larrau</v>
      </c>
      <c r="B1147" s="4" t="str">
        <f t="shared" si="1113"/>
        <v>VIP Pirineos</v>
      </c>
      <c r="C1147" s="46">
        <f>(Input!C$18*Input!C$198)*C860</f>
        <v>13645627.103961606</v>
      </c>
      <c r="D1147" s="46">
        <f>(Input!D$18*Input!D$198)*D860</f>
        <v>12257430.316105664</v>
      </c>
      <c r="E1147" s="51">
        <f>(Input!E$18*Input!E$198)*E860</f>
        <v>9450184.6496772971</v>
      </c>
    </row>
    <row r="1148" spans="1:5" ht="15" customHeight="1" x14ac:dyDescent="0.25">
      <c r="A1148" s="41" t="str">
        <f t="shared" ref="A1148:B1148" si="1114">A861</f>
        <v>CI Badajoz</v>
      </c>
      <c r="B1148" s="4" t="str">
        <f t="shared" si="1114"/>
        <v>VIP Ibérico</v>
      </c>
      <c r="C1148" s="46">
        <f>(Input!C$18*Input!C$198)*C861</f>
        <v>7420042.1154327523</v>
      </c>
      <c r="D1148" s="46">
        <f>(Input!D$18*Input!D$198)*D861</f>
        <v>6398996.9930090662</v>
      </c>
      <c r="E1148" s="51">
        <f>(Input!E$18*Input!E$198)*E861</f>
        <v>5232967.1678827377</v>
      </c>
    </row>
    <row r="1149" spans="1:5" ht="15" customHeight="1" x14ac:dyDescent="0.25">
      <c r="A1149" s="41" t="str">
        <f t="shared" ref="A1149:B1149" si="1115">A862</f>
        <v>CI Tuy</v>
      </c>
      <c r="B1149" s="4" t="str">
        <f t="shared" si="1115"/>
        <v>VIP Ibérico</v>
      </c>
      <c r="C1149" s="46">
        <f>(Input!C$18*Input!C$198)*C862</f>
        <v>770622.35455812735</v>
      </c>
      <c r="D1149" s="46">
        <f>(Input!D$18*Input!D$198)*D862</f>
        <v>660172.70524126245</v>
      </c>
      <c r="E1149" s="51">
        <f>(Input!E$18*Input!E$198)*E862</f>
        <v>542960.46203528089</v>
      </c>
    </row>
    <row r="1150" spans="1:5" ht="15" customHeight="1" x14ac:dyDescent="0.25">
      <c r="A1150" s="41" t="str">
        <f t="shared" ref="A1150:B1150" si="1116">A863</f>
        <v>AS Serrablo</v>
      </c>
      <c r="B1150" s="4" t="str">
        <f t="shared" si="1116"/>
        <v>AA.SS / Storage facilities</v>
      </c>
      <c r="C1150" s="46">
        <f>(Input!C$18*Input!C$198)*C863</f>
        <v>931160.05429958866</v>
      </c>
      <c r="D1150" s="46">
        <f>(Input!D$18*Input!D$198)*D863</f>
        <v>657625.6749102372</v>
      </c>
      <c r="E1150" s="51">
        <f>(Input!E$18*Input!E$198)*E863</f>
        <v>741758.66333884012</v>
      </c>
    </row>
    <row r="1151" spans="1:5" ht="15" customHeight="1" x14ac:dyDescent="0.25">
      <c r="A1151" s="41" t="str">
        <f t="shared" ref="A1151:B1151" si="1117">A864</f>
        <v>AS Gaviota</v>
      </c>
      <c r="B1151" s="4" t="str">
        <f t="shared" si="1117"/>
        <v>AA.SS / Storage facilities</v>
      </c>
      <c r="C1151" s="46">
        <f>(Input!C$18*Input!C$198)*C864</f>
        <v>1798048.7923953652</v>
      </c>
      <c r="D1151" s="46">
        <f>(Input!D$18*Input!D$198)*D864</f>
        <v>1261675.0288410536</v>
      </c>
      <c r="E1151" s="51">
        <f>(Input!E$18*Input!E$198)*E864</f>
        <v>1415625.2472869796</v>
      </c>
    </row>
    <row r="1152" spans="1:5" ht="15" customHeight="1" x14ac:dyDescent="0.25">
      <c r="A1152" s="41" t="str">
        <f t="shared" ref="A1152:B1152" si="1118">A865</f>
        <v>AS Yela</v>
      </c>
      <c r="B1152" s="4" t="str">
        <f t="shared" si="1118"/>
        <v>AA.SS / Storage facilities</v>
      </c>
      <c r="C1152" s="46">
        <f>(Input!C$18*Input!C$198)*C865</f>
        <v>1062116.6109126122</v>
      </c>
      <c r="D1152" s="46">
        <f>(Input!D$18*Input!D$198)*D865</f>
        <v>746662.83141469362</v>
      </c>
      <c r="E1152" s="51">
        <f>(Input!E$18*Input!E$198)*E865</f>
        <v>839618.77967008261</v>
      </c>
    </row>
    <row r="1153" spans="1:5" ht="15" customHeight="1" thickBot="1" x14ac:dyDescent="0.3">
      <c r="A1153" s="41" t="str">
        <f t="shared" ref="A1153:B1153" si="1119">A866</f>
        <v>YAC/AS Marismas</v>
      </c>
      <c r="B1153" s="4" t="str">
        <f t="shared" si="1119"/>
        <v>AA.SS / Storage facilities</v>
      </c>
      <c r="C1153" s="46">
        <f>(Input!C$18*Input!C$198)*C866</f>
        <v>39402.4005213895</v>
      </c>
      <c r="D1153" s="46">
        <f>(Input!D$18*Input!D$198)*D866</f>
        <v>28187.993666717553</v>
      </c>
      <c r="E1153" s="51">
        <f>(Input!E$18*Input!E$198)*E866</f>
        <v>31947.081691816929</v>
      </c>
    </row>
    <row r="1154" spans="1:5" ht="18.75" customHeight="1" thickBot="1" x14ac:dyDescent="0.3">
      <c r="A1154" s="28" t="s">
        <v>7</v>
      </c>
      <c r="B1154" s="29"/>
      <c r="C1154" s="59">
        <f>SUM(C873:C1153)</f>
        <v>236913445.58867139</v>
      </c>
      <c r="D1154" s="59">
        <f>SUM(D873:D1153)</f>
        <v>207137818.91473219</v>
      </c>
      <c r="E1154" s="60">
        <f>SUM(E873:E1153)</f>
        <v>171589485.77686998</v>
      </c>
    </row>
    <row r="1155" spans="1:5" x14ac:dyDescent="0.25">
      <c r="C1155" s="116">
        <f>C1154-(Input!C$18*Input!C$198)</f>
        <v>0</v>
      </c>
      <c r="D1155" s="116">
        <f>D1154-(Input!D$18*Input!D$198)</f>
        <v>0</v>
      </c>
      <c r="E1155" s="116">
        <f>E1154-(Input!E$18*Input!E$198)</f>
        <v>0</v>
      </c>
    </row>
    <row r="1156" spans="1:5" ht="27.75" customHeight="1" x14ac:dyDescent="0.25">
      <c r="A1156" s="84" t="s">
        <v>184</v>
      </c>
      <c r="B1156" s="18"/>
      <c r="C1156" s="19"/>
      <c r="D1156" s="19"/>
      <c r="E1156" s="19"/>
    </row>
    <row r="1157" spans="1:5" ht="5.0999999999999996" customHeight="1" thickBot="1" x14ac:dyDescent="0.3"/>
    <row r="1158" spans="1:5" ht="15" customHeight="1" x14ac:dyDescent="0.25">
      <c r="A1158" s="216" t="s">
        <v>36</v>
      </c>
      <c r="B1158" s="214" t="s">
        <v>162</v>
      </c>
      <c r="C1158" s="22" t="s">
        <v>11</v>
      </c>
      <c r="D1158" s="23"/>
      <c r="E1158" s="24"/>
    </row>
    <row r="1159" spans="1:5" ht="33" customHeight="1" x14ac:dyDescent="0.25">
      <c r="A1159" s="217"/>
      <c r="B1159" s="215"/>
      <c r="C1159" s="20" t="s">
        <v>57</v>
      </c>
      <c r="D1159" s="20" t="s">
        <v>58</v>
      </c>
      <c r="E1159" s="87" t="s">
        <v>59</v>
      </c>
    </row>
    <row r="1160" spans="1:5" ht="15" customHeight="1" x14ac:dyDescent="0.25">
      <c r="A1160" s="48" t="str">
        <f>A873</f>
        <v>01.1A</v>
      </c>
      <c r="B1160" s="4" t="str">
        <f>B873</f>
        <v>Salida Nacional / National exit</v>
      </c>
      <c r="C1160" s="61">
        <f>IF(C12=0,"",C873/C12)</f>
        <v>192.18077837010031</v>
      </c>
      <c r="D1160" s="61">
        <f>IF(D12=0,"",D873/D12)</f>
        <v>172.58212063131228</v>
      </c>
      <c r="E1160" s="62">
        <f>IF(E12=0,"",E873/E12)</f>
        <v>150.09821623959908</v>
      </c>
    </row>
    <row r="1161" spans="1:5" ht="15" customHeight="1" x14ac:dyDescent="0.25">
      <c r="A1161" s="41" t="str">
        <f t="shared" ref="A1161:B1161" si="1120">A874</f>
        <v>03A</v>
      </c>
      <c r="B1161" s="4" t="str">
        <f t="shared" si="1120"/>
        <v>Salida Nacional / National exit</v>
      </c>
      <c r="C1161" s="61">
        <f t="shared" ref="C1161:E1161" si="1121">IF(C13=0,"",C874/C13)</f>
        <v>188.41464853690761</v>
      </c>
      <c r="D1161" s="61">
        <f t="shared" si="1121"/>
        <v>169.13385661907111</v>
      </c>
      <c r="E1161" s="62">
        <f t="shared" si="1121"/>
        <v>147.09835096512489</v>
      </c>
    </row>
    <row r="1162" spans="1:5" ht="15" customHeight="1" x14ac:dyDescent="0.25">
      <c r="A1162" s="41" t="str">
        <f t="shared" ref="A1162:B1162" si="1122">A875</f>
        <v>1.01</v>
      </c>
      <c r="B1162" s="4" t="str">
        <f t="shared" si="1122"/>
        <v>Salida Nacional / National exit</v>
      </c>
      <c r="C1162" s="61">
        <f t="shared" ref="C1162:E1162" si="1123">IF(C14=0,"",C875/C14)</f>
        <v>122.24686408487032</v>
      </c>
      <c r="D1162" s="61">
        <f t="shared" si="1123"/>
        <v>112.02344523804588</v>
      </c>
      <c r="E1162" s="62">
        <f t="shared" si="1123"/>
        <v>97.52812446048091</v>
      </c>
    </row>
    <row r="1163" spans="1:5" ht="15" customHeight="1" x14ac:dyDescent="0.25">
      <c r="A1163" s="41" t="str">
        <f t="shared" ref="A1163:B1163" si="1124">A876</f>
        <v>10</v>
      </c>
      <c r="B1163" s="4" t="str">
        <f t="shared" si="1124"/>
        <v>Salida Nacional / National exit</v>
      </c>
      <c r="C1163" s="61">
        <f t="shared" ref="C1163:E1163" si="1125">IF(C15=0,"",C876/C15)</f>
        <v>111.51299489513588</v>
      </c>
      <c r="D1163" s="61">
        <f t="shared" si="1125"/>
        <v>102.10548356637911</v>
      </c>
      <c r="E1163" s="62">
        <f t="shared" si="1125"/>
        <v>88.888693493633653</v>
      </c>
    </row>
    <row r="1164" spans="1:5" ht="15" customHeight="1" x14ac:dyDescent="0.25">
      <c r="A1164" s="41" t="str">
        <f t="shared" ref="A1164:B1164" si="1126">A877</f>
        <v>11</v>
      </c>
      <c r="B1164" s="4" t="str">
        <f t="shared" si="1126"/>
        <v>Salida Nacional / National exit</v>
      </c>
      <c r="C1164" s="61">
        <f t="shared" ref="C1164:E1164" si="1127">IF(C16=0,"",C877/C16)</f>
        <v>108.62020725432613</v>
      </c>
      <c r="D1164" s="61">
        <f t="shared" si="1127"/>
        <v>99.43258375376908</v>
      </c>
      <c r="E1164" s="62">
        <f t="shared" si="1127"/>
        <v>86.56035888448578</v>
      </c>
    </row>
    <row r="1165" spans="1:5" ht="15" customHeight="1" x14ac:dyDescent="0.25">
      <c r="A1165" s="41" t="str">
        <f t="shared" ref="A1165:B1165" si="1128">A878</f>
        <v>12</v>
      </c>
      <c r="B1165" s="4" t="str">
        <f t="shared" si="1128"/>
        <v>Salida Nacional / National exit</v>
      </c>
      <c r="C1165" s="61">
        <f t="shared" ref="C1165:E1165" si="1129">IF(C17=0,"",C878/C17)</f>
        <v>107.60419237288149</v>
      </c>
      <c r="D1165" s="61">
        <f t="shared" si="1129"/>
        <v>98.493798635943321</v>
      </c>
      <c r="E1165" s="62">
        <f t="shared" si="1129"/>
        <v>85.74259314928139</v>
      </c>
    </row>
    <row r="1166" spans="1:5" ht="15" customHeight="1" x14ac:dyDescent="0.25">
      <c r="A1166" s="41" t="str">
        <f t="shared" ref="A1166:B1166" si="1130">A879</f>
        <v>13</v>
      </c>
      <c r="B1166" s="4" t="str">
        <f t="shared" si="1130"/>
        <v>Salida Nacional / National exit</v>
      </c>
      <c r="C1166" s="61">
        <f t="shared" ref="C1166:E1166" si="1131">IF(C18=0,"",C879/C18)</f>
        <v>105.02092577518687</v>
      </c>
      <c r="D1166" s="61">
        <f t="shared" si="1131"/>
        <v>96.106892418739278</v>
      </c>
      <c r="E1166" s="62">
        <f t="shared" si="1131"/>
        <v>83.663384520477791</v>
      </c>
    </row>
    <row r="1167" spans="1:5" ht="15" customHeight="1" x14ac:dyDescent="0.25">
      <c r="A1167" s="41" t="str">
        <f t="shared" ref="A1167:B1167" si="1132">A880</f>
        <v>13A</v>
      </c>
      <c r="B1167" s="4" t="str">
        <f t="shared" si="1132"/>
        <v>Salida Nacional / National exit</v>
      </c>
      <c r="C1167" s="61">
        <f t="shared" ref="C1167:E1167" si="1133">IF(C19=0,"",C880/C19)</f>
        <v>103.99959144410118</v>
      </c>
      <c r="D1167" s="61">
        <f t="shared" si="1133"/>
        <v>95.163192195584614</v>
      </c>
      <c r="E1167" s="62">
        <f t="shared" si="1133"/>
        <v>82.841337289277632</v>
      </c>
    </row>
    <row r="1168" spans="1:5" ht="15" customHeight="1" x14ac:dyDescent="0.25">
      <c r="A1168" s="41" t="str">
        <f t="shared" ref="A1168:B1168" si="1134">A881</f>
        <v>14</v>
      </c>
      <c r="B1168" s="4" t="str">
        <f t="shared" si="1134"/>
        <v>Salida Nacional / National exit</v>
      </c>
      <c r="C1168" s="61">
        <f t="shared" ref="C1168:E1168" si="1135">IF(C20=0,"",C881/C20)</f>
        <v>103.37544268621549</v>
      </c>
      <c r="D1168" s="61">
        <f t="shared" si="1135"/>
        <v>94.586486503656786</v>
      </c>
      <c r="E1168" s="62">
        <f t="shared" si="1135"/>
        <v>82.338975092433103</v>
      </c>
    </row>
    <row r="1169" spans="1:5" ht="15" customHeight="1" x14ac:dyDescent="0.25">
      <c r="A1169" s="41" t="str">
        <f t="shared" ref="A1169:B1169" si="1136">A882</f>
        <v>15</v>
      </c>
      <c r="B1169" s="4" t="str">
        <f t="shared" si="1136"/>
        <v>Salida Nacional / National exit</v>
      </c>
      <c r="C1169" s="61">
        <f t="shared" ref="C1169:E1169" si="1137">IF(C21=0,"",C882/C21)</f>
        <v>100.83700131749634</v>
      </c>
      <c r="D1169" s="61">
        <f t="shared" si="1137"/>
        <v>92.240998240691184</v>
      </c>
      <c r="E1169" s="62">
        <f t="shared" si="1137"/>
        <v>80.295845203221063</v>
      </c>
    </row>
    <row r="1170" spans="1:5" ht="15" customHeight="1" x14ac:dyDescent="0.25">
      <c r="A1170" s="41" t="str">
        <f t="shared" ref="A1170:B1170" si="1138">A883</f>
        <v>15.02</v>
      </c>
      <c r="B1170" s="4" t="str">
        <f t="shared" si="1138"/>
        <v>Salida Nacional / National exit</v>
      </c>
      <c r="C1170" s="61">
        <f t="shared" ref="C1170:E1170" si="1139">IF(C22=0,"",C883/C22)</f>
        <v>100.33408355621705</v>
      </c>
      <c r="D1170" s="61">
        <f t="shared" si="1139"/>
        <v>91.996415070824639</v>
      </c>
      <c r="E1170" s="62">
        <f t="shared" si="1139"/>
        <v>80.070844404304367</v>
      </c>
    </row>
    <row r="1171" spans="1:5" ht="15" customHeight="1" x14ac:dyDescent="0.25">
      <c r="A1171" s="41" t="str">
        <f t="shared" ref="A1171:B1171" si="1140">A884</f>
        <v>15.04</v>
      </c>
      <c r="B1171" s="4" t="str">
        <f t="shared" si="1140"/>
        <v>Salida Nacional / National exit</v>
      </c>
      <c r="C1171" s="61">
        <f t="shared" ref="C1171:E1171" si="1141">IF(C23=0,"",C884/C23)</f>
        <v>99.825305186454798</v>
      </c>
      <c r="D1171" s="61">
        <f t="shared" si="1141"/>
        <v>91.748632249033406</v>
      </c>
      <c r="E1171" s="62">
        <f t="shared" si="1141"/>
        <v>79.842910303692108</v>
      </c>
    </row>
    <row r="1172" spans="1:5" ht="15" customHeight="1" x14ac:dyDescent="0.25">
      <c r="A1172" s="41" t="str">
        <f t="shared" ref="A1172:B1172" si="1142">A885</f>
        <v>15.07</v>
      </c>
      <c r="B1172" s="4" t="str">
        <f t="shared" si="1142"/>
        <v>Salida Nacional / National exit</v>
      </c>
      <c r="C1172" s="61">
        <f t="shared" ref="C1172:E1172" si="1143">IF(C24=0,"",C885/C24)</f>
        <v>99.432238503731028</v>
      </c>
      <c r="D1172" s="61">
        <f t="shared" si="1143"/>
        <v>91.503565468427027</v>
      </c>
      <c r="E1172" s="62">
        <f t="shared" si="1143"/>
        <v>79.626259021464563</v>
      </c>
    </row>
    <row r="1173" spans="1:5" ht="15" customHeight="1" x14ac:dyDescent="0.25">
      <c r="A1173" s="41" t="str">
        <f t="shared" ref="A1173:B1173" si="1144">A886</f>
        <v>15.08</v>
      </c>
      <c r="B1173" s="4" t="str">
        <f t="shared" si="1144"/>
        <v>Salida Nacional / National exit</v>
      </c>
      <c r="C1173" s="61">
        <f t="shared" ref="C1173:E1173" si="1145">IF(C25=0,"",C886/C25)</f>
        <v>99.217723497531381</v>
      </c>
      <c r="D1173" s="61">
        <f t="shared" si="1145"/>
        <v>91.357684082605715</v>
      </c>
      <c r="E1173" s="62">
        <f t="shared" si="1145"/>
        <v>79.498839420421248</v>
      </c>
    </row>
    <row r="1174" spans="1:5" ht="15" customHeight="1" x14ac:dyDescent="0.25">
      <c r="A1174" s="41" t="str">
        <f t="shared" ref="A1174:B1174" si="1146">A887</f>
        <v>15.08A</v>
      </c>
      <c r="B1174" s="4" t="str">
        <f t="shared" si="1146"/>
        <v>Salida Nacional / National exit</v>
      </c>
      <c r="C1174" s="61">
        <f t="shared" ref="C1174:E1174" si="1147">IF(C26=0,"",C887/C26)</f>
        <v>99.127319922552971</v>
      </c>
      <c r="D1174" s="61">
        <f t="shared" si="1147"/>
        <v>91.296204939329513</v>
      </c>
      <c r="E1174" s="62">
        <f t="shared" si="1147"/>
        <v>79.445140671505285</v>
      </c>
    </row>
    <row r="1175" spans="1:5" ht="15" customHeight="1" x14ac:dyDescent="0.25">
      <c r="A1175" s="41" t="str">
        <f t="shared" ref="A1175:B1175" si="1148">A888</f>
        <v>15.09</v>
      </c>
      <c r="B1175" s="4" t="str">
        <f t="shared" si="1148"/>
        <v>Salida Nacional / National exit</v>
      </c>
      <c r="C1175" s="61">
        <f t="shared" ref="C1175:E1175" si="1149">IF(C27=0,"",C888/C27)</f>
        <v>99.102438791474299</v>
      </c>
      <c r="D1175" s="61">
        <f t="shared" si="1149"/>
        <v>91.279284473265761</v>
      </c>
      <c r="E1175" s="62">
        <f t="shared" si="1149"/>
        <v>79.430361547882569</v>
      </c>
    </row>
    <row r="1176" spans="1:5" ht="15" customHeight="1" x14ac:dyDescent="0.25">
      <c r="A1176" s="41" t="str">
        <f t="shared" ref="A1176:B1176" si="1150">A889</f>
        <v>15.09AD</v>
      </c>
      <c r="B1176" s="4" t="str">
        <f t="shared" si="1150"/>
        <v>Salida Nacional / National exit</v>
      </c>
      <c r="C1176" s="61">
        <f t="shared" ref="C1176:E1176" si="1151">IF(C28=0,"",C889/C28)</f>
        <v>99.056322350580388</v>
      </c>
      <c r="D1176" s="61">
        <f t="shared" si="1151"/>
        <v>91.247922889636115</v>
      </c>
      <c r="E1176" s="62">
        <f t="shared" si="1151"/>
        <v>79.40296887916287</v>
      </c>
    </row>
    <row r="1177" spans="1:5" ht="15" customHeight="1" x14ac:dyDescent="0.25">
      <c r="A1177" s="41" t="str">
        <f t="shared" ref="A1177:B1177" si="1152">A890</f>
        <v>15.09X</v>
      </c>
      <c r="B1177" s="4" t="str">
        <f t="shared" si="1152"/>
        <v>Salida Nacional / National exit</v>
      </c>
      <c r="C1177" s="61">
        <f t="shared" ref="C1177:E1177" si="1153">IF(C29=0,"",C890/C29)</f>
        <v>98.905346973207372</v>
      </c>
      <c r="D1177" s="61">
        <f t="shared" si="1153"/>
        <v>91.145251763423317</v>
      </c>
      <c r="E1177" s="62">
        <f t="shared" si="1153"/>
        <v>79.313291132635797</v>
      </c>
    </row>
    <row r="1178" spans="1:5" ht="15" customHeight="1" x14ac:dyDescent="0.25">
      <c r="A1178" s="41" t="str">
        <f t="shared" ref="A1178:B1178" si="1154">A891</f>
        <v>15.09X.3</v>
      </c>
      <c r="B1178" s="4" t="str">
        <f t="shared" si="1154"/>
        <v>Salida Nacional / National exit</v>
      </c>
      <c r="C1178" s="61">
        <f t="shared" ref="C1178:E1178" si="1155">IF(C30=0,"",C891/C30)</f>
        <v>98.850621277189617</v>
      </c>
      <c r="D1178" s="61">
        <f t="shared" si="1155"/>
        <v>91.108035437551536</v>
      </c>
      <c r="E1178" s="62">
        <f t="shared" si="1155"/>
        <v>79.280784659186949</v>
      </c>
    </row>
    <row r="1179" spans="1:5" ht="15" customHeight="1" x14ac:dyDescent="0.25">
      <c r="A1179" s="41" t="str">
        <f t="shared" ref="A1179:B1179" si="1156">A892</f>
        <v>15.10</v>
      </c>
      <c r="B1179" s="4" t="str">
        <f t="shared" si="1156"/>
        <v>Salida Nacional / National exit</v>
      </c>
      <c r="C1179" s="61">
        <f t="shared" ref="C1179:E1179" si="1157">IF(C31=0,"",C892/C31)</f>
        <v>98.823757331037797</v>
      </c>
      <c r="D1179" s="61">
        <f t="shared" si="1157"/>
        <v>91.089766553883763</v>
      </c>
      <c r="E1179" s="62">
        <f t="shared" si="1157"/>
        <v>79.264827764787142</v>
      </c>
    </row>
    <row r="1180" spans="1:5" ht="15" customHeight="1" x14ac:dyDescent="0.25">
      <c r="A1180" s="41" t="str">
        <f t="shared" ref="A1180:B1180" si="1158">A893</f>
        <v>15.11</v>
      </c>
      <c r="B1180" s="4" t="str">
        <f t="shared" si="1158"/>
        <v>Salida Nacional / National exit</v>
      </c>
      <c r="C1180" s="61">
        <f t="shared" ref="C1180:E1180" si="1159">IF(C32=0,"",C893/C32)</f>
        <v>98.568861091981333</v>
      </c>
      <c r="D1180" s="61">
        <f t="shared" si="1159"/>
        <v>90.911835505636191</v>
      </c>
      <c r="E1180" s="62">
        <f t="shared" si="1159"/>
        <v>79.109172577071718</v>
      </c>
    </row>
    <row r="1181" spans="1:5" ht="15" customHeight="1" x14ac:dyDescent="0.25">
      <c r="A1181" s="41" t="str">
        <f t="shared" ref="A1181:B1181" si="1160">A894</f>
        <v>15.12</v>
      </c>
      <c r="B1181" s="4" t="str">
        <f t="shared" si="1160"/>
        <v>Salida Nacional / National exit</v>
      </c>
      <c r="C1181" s="61">
        <f t="shared" ref="C1181:E1181" si="1161">IF(C33=0,"",C894/C33)</f>
        <v>98.730383206197374</v>
      </c>
      <c r="D1181" s="61">
        <f t="shared" si="1161"/>
        <v>91.063902671327867</v>
      </c>
      <c r="E1181" s="62">
        <f t="shared" si="1161"/>
        <v>79.238651100457801</v>
      </c>
    </row>
    <row r="1182" spans="1:5" ht="15" customHeight="1" x14ac:dyDescent="0.25">
      <c r="A1182" s="41" t="str">
        <f t="shared" ref="A1182:B1182" si="1162">A895</f>
        <v>15.13E.C.</v>
      </c>
      <c r="B1182" s="4" t="str">
        <f t="shared" si="1162"/>
        <v>Salida Nacional / National exit</v>
      </c>
      <c r="C1182" s="61">
        <f t="shared" ref="C1182:E1182" si="1163">IF(C34=0,"",C895/C34)</f>
        <v>99.143288638003995</v>
      </c>
      <c r="D1182" s="61">
        <f t="shared" si="1163"/>
        <v>91.452638040588383</v>
      </c>
      <c r="E1182" s="62">
        <f t="shared" si="1163"/>
        <v>79.569642221196219</v>
      </c>
    </row>
    <row r="1183" spans="1:5" ht="15" customHeight="1" x14ac:dyDescent="0.25">
      <c r="A1183" s="41" t="str">
        <f t="shared" ref="A1183:B1183" si="1164">A896</f>
        <v>15.14</v>
      </c>
      <c r="B1183" s="4" t="str">
        <f t="shared" si="1164"/>
        <v>Salida Nacional / National exit</v>
      </c>
      <c r="C1183" s="61">
        <f t="shared" ref="C1183:E1183" si="1165">IF(C35=0,"",C896/C35)</f>
        <v>99.143310566067285</v>
      </c>
      <c r="D1183" s="61">
        <f t="shared" si="1165"/>
        <v>91.452658685058381</v>
      </c>
      <c r="E1183" s="62">
        <f t="shared" si="1165"/>
        <v>79.569659799057092</v>
      </c>
    </row>
    <row r="1184" spans="1:5" ht="15" customHeight="1" x14ac:dyDescent="0.25">
      <c r="A1184" s="41" t="str">
        <f t="shared" ref="A1184:B1184" si="1166">A897</f>
        <v>15.15</v>
      </c>
      <c r="B1184" s="4" t="str">
        <f t="shared" si="1166"/>
        <v>Salida Nacional / National exit</v>
      </c>
      <c r="C1184" s="61">
        <f t="shared" ref="C1184:E1184" si="1167">IF(C36=0,"",C897/C36)</f>
        <v>99.369454682807699</v>
      </c>
      <c r="D1184" s="61">
        <f t="shared" si="1167"/>
        <v>91.665565103708659</v>
      </c>
      <c r="E1184" s="62">
        <f t="shared" si="1167"/>
        <v>79.750940278514122</v>
      </c>
    </row>
    <row r="1185" spans="1:5" ht="15" customHeight="1" x14ac:dyDescent="0.25">
      <c r="A1185" s="41" t="str">
        <f t="shared" ref="A1185:B1185" si="1168">A898</f>
        <v>15.16</v>
      </c>
      <c r="B1185" s="4" t="str">
        <f t="shared" si="1168"/>
        <v>Salida Nacional / National exit</v>
      </c>
      <c r="C1185" s="61">
        <f t="shared" ref="C1185:E1185" si="1169">IF(C37=0,"",C898/C37)</f>
        <v>99.808673790565891</v>
      </c>
      <c r="D1185" s="61">
        <f t="shared" si="1169"/>
        <v>92.079073836915754</v>
      </c>
      <c r="E1185" s="62">
        <f t="shared" si="1169"/>
        <v>80.103024832332011</v>
      </c>
    </row>
    <row r="1186" spans="1:5" ht="15" customHeight="1" x14ac:dyDescent="0.25">
      <c r="A1186" s="41" t="str">
        <f t="shared" ref="A1186:B1186" si="1170">A899</f>
        <v>15.17</v>
      </c>
      <c r="B1186" s="4" t="str">
        <f t="shared" si="1170"/>
        <v>Salida Nacional / National exit</v>
      </c>
      <c r="C1186" s="61">
        <f t="shared" ref="C1186:E1186" si="1171">IF(C38=0,"",C899/C38)</f>
        <v>99.976028769617884</v>
      </c>
      <c r="D1186" s="61">
        <f t="shared" si="1171"/>
        <v>92.236632431615519</v>
      </c>
      <c r="E1186" s="62">
        <f t="shared" si="1171"/>
        <v>80.237179066717317</v>
      </c>
    </row>
    <row r="1187" spans="1:5" ht="15" customHeight="1" x14ac:dyDescent="0.25">
      <c r="A1187" s="41" t="str">
        <f t="shared" ref="A1187:B1187" si="1172">A900</f>
        <v>15.19</v>
      </c>
      <c r="B1187" s="4" t="str">
        <f t="shared" si="1172"/>
        <v>Salida Nacional / National exit</v>
      </c>
      <c r="C1187" s="61">
        <f t="shared" ref="C1187:E1187" si="1173">IF(C39=0,"",C900/C39)</f>
        <v>100.1142625814295</v>
      </c>
      <c r="D1187" s="61">
        <f t="shared" si="1173"/>
        <v>92.261992583873919</v>
      </c>
      <c r="E1187" s="62">
        <f t="shared" si="1173"/>
        <v>80.240440377316801</v>
      </c>
    </row>
    <row r="1188" spans="1:5" ht="15" customHeight="1" x14ac:dyDescent="0.25">
      <c r="A1188" s="41" t="str">
        <f t="shared" ref="A1188:B1188" si="1174">A901</f>
        <v>15.20.04</v>
      </c>
      <c r="B1188" s="4" t="str">
        <f t="shared" si="1174"/>
        <v>Salida Nacional / National exit</v>
      </c>
      <c r="C1188" s="61">
        <f t="shared" ref="C1188:E1188" si="1175">IF(C40=0,"",C901/C40)</f>
        <v>111.56925052504867</v>
      </c>
      <c r="D1188" s="61">
        <f t="shared" si="1175"/>
        <v>102.6762648613318</v>
      </c>
      <c r="E1188" s="62">
        <f t="shared" si="1175"/>
        <v>89.291320446080547</v>
      </c>
    </row>
    <row r="1189" spans="1:5" ht="15" customHeight="1" x14ac:dyDescent="0.25">
      <c r="A1189" s="41" t="str">
        <f t="shared" ref="A1189:B1189" si="1176">A902</f>
        <v>15.20.05</v>
      </c>
      <c r="B1189" s="4" t="str">
        <f t="shared" si="1176"/>
        <v>Salida Nacional / National exit</v>
      </c>
      <c r="C1189" s="61">
        <f t="shared" ref="C1189:E1189" si="1177">IF(C41=0,"",C902/C41)</f>
        <v>133.81831333102724</v>
      </c>
      <c r="D1189" s="61">
        <f t="shared" si="1177"/>
        <v>122.90394201997874</v>
      </c>
      <c r="E1189" s="62">
        <f t="shared" si="1177"/>
        <v>106.87087618987124</v>
      </c>
    </row>
    <row r="1190" spans="1:5" ht="15" customHeight="1" x14ac:dyDescent="0.25">
      <c r="A1190" s="41" t="str">
        <f t="shared" ref="A1190:B1190" si="1178">A903</f>
        <v>15.20.06</v>
      </c>
      <c r="B1190" s="4" t="str">
        <f t="shared" si="1178"/>
        <v>Salida Nacional / National exit</v>
      </c>
      <c r="C1190" s="61">
        <f t="shared" ref="C1190:E1190" si="1179">IF(C42=0,"",C903/C42)</f>
        <v>136.4785019637836</v>
      </c>
      <c r="D1190" s="61">
        <f t="shared" si="1179"/>
        <v>125.32244554589076</v>
      </c>
      <c r="E1190" s="62">
        <f t="shared" si="1179"/>
        <v>108.97275952609753</v>
      </c>
    </row>
    <row r="1191" spans="1:5" ht="15" customHeight="1" x14ac:dyDescent="0.25">
      <c r="A1191" s="41" t="str">
        <f t="shared" ref="A1191:B1191" si="1180">A904</f>
        <v>15.20A.1</v>
      </c>
      <c r="B1191" s="4" t="str">
        <f t="shared" si="1180"/>
        <v>Salida Nacional / National exit</v>
      </c>
      <c r="C1191" s="61">
        <f t="shared" ref="C1191:E1191" si="1181">IF(C43=0,"",C904/C43)</f>
        <v>101.38589966462709</v>
      </c>
      <c r="D1191" s="61">
        <f t="shared" si="1181"/>
        <v>93.425837897153045</v>
      </c>
      <c r="E1191" s="62">
        <f t="shared" si="1181"/>
        <v>81.236307418310034</v>
      </c>
    </row>
    <row r="1192" spans="1:5" ht="15" customHeight="1" x14ac:dyDescent="0.25">
      <c r="A1192" s="41" t="str">
        <f t="shared" ref="A1192:B1192" si="1182">A905</f>
        <v>15.21</v>
      </c>
      <c r="B1192" s="4" t="str">
        <f t="shared" si="1182"/>
        <v>Salida Nacional / National exit</v>
      </c>
      <c r="C1192" s="61">
        <f t="shared" ref="C1192:E1192" si="1183">IF(C44=0,"",C905/C44)</f>
        <v>102.82329083409239</v>
      </c>
      <c r="D1192" s="61">
        <f t="shared" si="1183"/>
        <v>94.74139181388901</v>
      </c>
      <c r="E1192" s="62">
        <f t="shared" si="1183"/>
        <v>82.361987701825967</v>
      </c>
    </row>
    <row r="1193" spans="1:5" ht="15" customHeight="1" x14ac:dyDescent="0.25">
      <c r="A1193" s="41" t="str">
        <f t="shared" ref="A1193:B1193" si="1184">A906</f>
        <v>15.22</v>
      </c>
      <c r="B1193" s="4" t="str">
        <f t="shared" si="1184"/>
        <v>Salida Nacional / National exit</v>
      </c>
      <c r="C1193" s="61">
        <f t="shared" ref="C1193:E1193" si="1185">IF(C45=0,"",C906/C45)</f>
        <v>104.12517708764629</v>
      </c>
      <c r="D1193" s="61">
        <f t="shared" si="1185"/>
        <v>95.932926586323106</v>
      </c>
      <c r="E1193" s="62">
        <f t="shared" si="1185"/>
        <v>83.381548499288769</v>
      </c>
    </row>
    <row r="1194" spans="1:5" ht="15" customHeight="1" x14ac:dyDescent="0.25">
      <c r="A1194" s="41" t="str">
        <f t="shared" ref="A1194:B1194" si="1186">A907</f>
        <v>15.23</v>
      </c>
      <c r="B1194" s="4" t="str">
        <f t="shared" si="1186"/>
        <v>Salida Nacional / National exit</v>
      </c>
      <c r="C1194" s="61">
        <f t="shared" ref="C1194:E1194" si="1187">IF(C46=0,"",C907/C46)</f>
        <v>104.90497087107104</v>
      </c>
      <c r="D1194" s="61">
        <f t="shared" si="1187"/>
        <v>96.64662289100572</v>
      </c>
      <c r="E1194" s="62">
        <f t="shared" si="1187"/>
        <v>83.992237159311728</v>
      </c>
    </row>
    <row r="1195" spans="1:5" ht="15" customHeight="1" x14ac:dyDescent="0.25">
      <c r="A1195" s="41" t="str">
        <f t="shared" ref="A1195:B1195" si="1188">A908</f>
        <v>15.24</v>
      </c>
      <c r="B1195" s="4" t="str">
        <f t="shared" si="1188"/>
        <v>Salida Nacional / National exit</v>
      </c>
      <c r="C1195" s="61">
        <f t="shared" ref="C1195:E1195" si="1189">IF(C47=0,"",C908/C47)</f>
        <v>105.92951329200602</v>
      </c>
      <c r="D1195" s="61">
        <f t="shared" si="1189"/>
        <v>97.58432226147319</v>
      </c>
      <c r="E1195" s="62">
        <f t="shared" si="1189"/>
        <v>84.794598567515663</v>
      </c>
    </row>
    <row r="1196" spans="1:5" ht="15" customHeight="1" x14ac:dyDescent="0.25">
      <c r="A1196" s="41" t="str">
        <f t="shared" ref="A1196:B1196" si="1190">A909</f>
        <v>15.26</v>
      </c>
      <c r="B1196" s="4" t="str">
        <f t="shared" si="1190"/>
        <v>Salida Nacional / National exit</v>
      </c>
      <c r="C1196" s="61">
        <f t="shared" ref="C1196:E1196" si="1191">IF(C48=0,"",C909/C48)</f>
        <v>107.94671462424958</v>
      </c>
      <c r="D1196" s="61">
        <f t="shared" si="1191"/>
        <v>99.43054002727817</v>
      </c>
      <c r="E1196" s="62">
        <f t="shared" si="1191"/>
        <v>86.374352093087509</v>
      </c>
    </row>
    <row r="1197" spans="1:5" ht="15" customHeight="1" x14ac:dyDescent="0.25">
      <c r="A1197" s="41" t="str">
        <f t="shared" ref="A1197:B1197" si="1192">A910</f>
        <v>15.26AE.C.</v>
      </c>
      <c r="B1197" s="4" t="str">
        <f t="shared" si="1192"/>
        <v>Salida Nacional / National exit</v>
      </c>
      <c r="C1197" s="61">
        <f t="shared" ref="C1197:E1197" si="1193">IF(C49=0,"",C910/C49)</f>
        <v>108.09446053046388</v>
      </c>
      <c r="D1197" s="61">
        <f t="shared" si="1193"/>
        <v>99.565762581674562</v>
      </c>
      <c r="E1197" s="62">
        <f t="shared" si="1193"/>
        <v>86.490058003300831</v>
      </c>
    </row>
    <row r="1198" spans="1:5" ht="15" customHeight="1" x14ac:dyDescent="0.25">
      <c r="A1198" s="41" t="str">
        <f t="shared" ref="A1198:B1198" si="1194">A911</f>
        <v>15.28-16</v>
      </c>
      <c r="B1198" s="4" t="str">
        <f t="shared" si="1194"/>
        <v>Salida Nacional / National exit</v>
      </c>
      <c r="C1198" s="61">
        <f t="shared" ref="C1198:E1198" si="1195">IF(C50=0,"",C911/C50)</f>
        <v>109.46694598390435</v>
      </c>
      <c r="D1198" s="61">
        <f t="shared" si="1195"/>
        <v>100.82191237046763</v>
      </c>
      <c r="E1198" s="62">
        <f t="shared" si="1195"/>
        <v>87.564907944757721</v>
      </c>
    </row>
    <row r="1199" spans="1:5" ht="15" customHeight="1" x14ac:dyDescent="0.25">
      <c r="A1199" s="41" t="str">
        <f t="shared" ref="A1199:B1199" si="1196">A912</f>
        <v>15.30</v>
      </c>
      <c r="B1199" s="4" t="str">
        <f t="shared" si="1196"/>
        <v>Salida Nacional / National exit</v>
      </c>
      <c r="C1199" s="61">
        <f t="shared" ref="C1199:E1199" si="1197">IF(C51=0,"",C912/C51)</f>
        <v>111.7853057320565</v>
      </c>
      <c r="D1199" s="61">
        <f t="shared" si="1197"/>
        <v>102.93796485614135</v>
      </c>
      <c r="E1199" s="62">
        <f t="shared" si="1197"/>
        <v>89.379247614619729</v>
      </c>
    </row>
    <row r="1200" spans="1:5" ht="15" customHeight="1" x14ac:dyDescent="0.25">
      <c r="A1200" s="41" t="str">
        <f t="shared" ref="A1200:B1200" si="1198">A913</f>
        <v>15.31</v>
      </c>
      <c r="B1200" s="4" t="str">
        <f t="shared" si="1198"/>
        <v>Salida Nacional / National exit</v>
      </c>
      <c r="C1200" s="61">
        <f t="shared" ref="C1200:E1200" si="1199">IF(C52=0,"",C913/C52)</f>
        <v>111.72364945822376</v>
      </c>
      <c r="D1200" s="61">
        <f t="shared" si="1199"/>
        <v>102.7775899373615</v>
      </c>
      <c r="E1200" s="62">
        <f t="shared" si="1199"/>
        <v>89.224705424301135</v>
      </c>
    </row>
    <row r="1201" spans="1:5" ht="15" customHeight="1" x14ac:dyDescent="0.25">
      <c r="A1201" s="41" t="str">
        <f t="shared" ref="A1201:B1201" si="1200">A914</f>
        <v>15.31.1A</v>
      </c>
      <c r="B1201" s="4" t="str">
        <f t="shared" si="1200"/>
        <v>Salida Nacional / National exit</v>
      </c>
      <c r="C1201" s="61">
        <f t="shared" ref="C1201:E1201" si="1201">IF(C53=0,"",C914/C53)</f>
        <v>112.33841340400643</v>
      </c>
      <c r="D1201" s="61">
        <f t="shared" si="1201"/>
        <v>103.23463100226819</v>
      </c>
      <c r="E1201" s="62">
        <f t="shared" si="1201"/>
        <v>89.607850416143293</v>
      </c>
    </row>
    <row r="1202" spans="1:5" ht="15" customHeight="1" x14ac:dyDescent="0.25">
      <c r="A1202" s="41" t="str">
        <f t="shared" ref="A1202:B1202" si="1202">A915</f>
        <v>15.31.3</v>
      </c>
      <c r="B1202" s="4" t="str">
        <f t="shared" si="1202"/>
        <v>Salida Nacional / National exit</v>
      </c>
      <c r="C1202" s="61">
        <f t="shared" ref="C1202:E1202" si="1203">IF(C54=0,"",C915/C54)</f>
        <v>111.95752617824576</v>
      </c>
      <c r="D1202" s="61">
        <f t="shared" si="1203"/>
        <v>102.8374860706294</v>
      </c>
      <c r="E1202" s="62">
        <f t="shared" si="1203"/>
        <v>89.256989085574034</v>
      </c>
    </row>
    <row r="1203" spans="1:5" ht="15" customHeight="1" x14ac:dyDescent="0.25">
      <c r="A1203" s="41" t="str">
        <f t="shared" ref="A1203:B1203" si="1204">A916</f>
        <v>15.31A.2</v>
      </c>
      <c r="B1203" s="4" t="str">
        <f t="shared" si="1204"/>
        <v>Salida Nacional / National exit</v>
      </c>
      <c r="C1203" s="61">
        <f t="shared" ref="C1203:E1203" si="1205">IF(C55=0,"",C916/C55)</f>
        <v>112.27298781610199</v>
      </c>
      <c r="D1203" s="61">
        <f t="shared" si="1205"/>
        <v>103.12972885438977</v>
      </c>
      <c r="E1203" s="62">
        <f t="shared" si="1205"/>
        <v>89.511652043302533</v>
      </c>
    </row>
    <row r="1204" spans="1:5" ht="15" customHeight="1" x14ac:dyDescent="0.25">
      <c r="A1204" s="41" t="str">
        <f t="shared" ref="A1204:B1204" si="1206">A917</f>
        <v>15.31A.4</v>
      </c>
      <c r="B1204" s="4" t="str">
        <f t="shared" si="1206"/>
        <v>Salida Nacional / National exit</v>
      </c>
      <c r="C1204" s="61">
        <f t="shared" ref="C1204:E1204" si="1207">IF(C56=0,"",C917/C56)</f>
        <v>111.67195229449342</v>
      </c>
      <c r="D1204" s="61">
        <f t="shared" si="1207"/>
        <v>102.52593670815934</v>
      </c>
      <c r="E1204" s="62">
        <f t="shared" si="1207"/>
        <v>88.981672300325215</v>
      </c>
    </row>
    <row r="1205" spans="1:5" ht="15" customHeight="1" x14ac:dyDescent="0.25">
      <c r="A1205" s="41" t="str">
        <f t="shared" ref="A1205:B1205" si="1208">A918</f>
        <v>15.34</v>
      </c>
      <c r="B1205" s="4" t="str">
        <f t="shared" si="1208"/>
        <v>Salida Nacional / National exit</v>
      </c>
      <c r="C1205" s="61">
        <f t="shared" ref="C1205:E1205" si="1209">IF(C57=0,"",C918/C57)</f>
        <v>112.46429852101672</v>
      </c>
      <c r="D1205" s="61">
        <f t="shared" si="1209"/>
        <v>103.4637251687989</v>
      </c>
      <c r="E1205" s="62">
        <f t="shared" si="1209"/>
        <v>89.822609759837718</v>
      </c>
    </row>
    <row r="1206" spans="1:5" ht="15" customHeight="1" x14ac:dyDescent="0.25">
      <c r="A1206" s="41" t="str">
        <f t="shared" ref="A1206:B1206" si="1210">A919</f>
        <v>15E.C.</v>
      </c>
      <c r="B1206" s="4" t="str">
        <f t="shared" si="1210"/>
        <v>Salida Nacional / National exit</v>
      </c>
      <c r="C1206" s="61">
        <f t="shared" ref="C1206:E1206" si="1211">IF(C58=0,"",C919/C58)</f>
        <v>100.83705123355735</v>
      </c>
      <c r="D1206" s="61">
        <f t="shared" si="1211"/>
        <v>92.24103638515966</v>
      </c>
      <c r="E1206" s="62">
        <f t="shared" si="1211"/>
        <v>80.295878387549337</v>
      </c>
    </row>
    <row r="1207" spans="1:5" ht="15" customHeight="1" x14ac:dyDescent="0.25">
      <c r="A1207" s="41" t="str">
        <f t="shared" ref="A1207:B1207" si="1212">A920</f>
        <v>16A</v>
      </c>
      <c r="B1207" s="4" t="str">
        <f t="shared" si="1212"/>
        <v>Salida Nacional / National exit</v>
      </c>
      <c r="C1207" s="61">
        <f t="shared" ref="C1207:E1207" si="1213">IF(C59=0,"",C920/C59)</f>
        <v>100.92225794979993</v>
      </c>
      <c r="D1207" s="61">
        <f t="shared" si="1213"/>
        <v>92.306148992883394</v>
      </c>
      <c r="E1207" s="62">
        <f t="shared" si="1213"/>
        <v>80.352524035964606</v>
      </c>
    </row>
    <row r="1208" spans="1:5" ht="15" customHeight="1" x14ac:dyDescent="0.25">
      <c r="A1208" s="41" t="str">
        <f t="shared" ref="A1208:B1208" si="1214">A921</f>
        <v>19</v>
      </c>
      <c r="B1208" s="4" t="str">
        <f t="shared" si="1214"/>
        <v>Salida Nacional / National exit</v>
      </c>
      <c r="C1208" s="61">
        <f t="shared" ref="C1208:E1208" si="1215">IF(C60=0,"",C921/C60)</f>
        <v>104.56932503564943</v>
      </c>
      <c r="D1208" s="61">
        <f t="shared" si="1215"/>
        <v>95.093136439119505</v>
      </c>
      <c r="E1208" s="62">
        <f t="shared" si="1215"/>
        <v>82.777103799181944</v>
      </c>
    </row>
    <row r="1209" spans="1:5" ht="15" customHeight="1" x14ac:dyDescent="0.25">
      <c r="A1209" s="41" t="str">
        <f t="shared" ref="A1209:B1209" si="1216">A922</f>
        <v>20</v>
      </c>
      <c r="B1209" s="4" t="str">
        <f t="shared" si="1216"/>
        <v>Salida Nacional / National exit</v>
      </c>
      <c r="C1209" s="61">
        <f t="shared" ref="C1209:E1209" si="1217">IF(C61=0,"",C922/C61)</f>
        <v>105.18369778738098</v>
      </c>
      <c r="D1209" s="61">
        <f t="shared" si="1217"/>
        <v>95.545245687501421</v>
      </c>
      <c r="E1209" s="62">
        <f t="shared" si="1217"/>
        <v>83.171977752170761</v>
      </c>
    </row>
    <row r="1210" spans="1:5" ht="15" customHeight="1" x14ac:dyDescent="0.25">
      <c r="A1210" s="41" t="str">
        <f t="shared" ref="A1210:B1210" si="1218">A923</f>
        <v>20.00A</v>
      </c>
      <c r="B1210" s="4" t="str">
        <f t="shared" si="1218"/>
        <v>Salida Nacional / National exit</v>
      </c>
      <c r="C1210" s="61">
        <f t="shared" ref="C1210:E1210" si="1219">IF(C62=0,"",C923/C62)</f>
        <v>105.20350012123328</v>
      </c>
      <c r="D1210" s="61">
        <f t="shared" si="1219"/>
        <v>95.544758862581361</v>
      </c>
      <c r="E1210" s="62">
        <f t="shared" si="1219"/>
        <v>83.172951922237687</v>
      </c>
    </row>
    <row r="1211" spans="1:5" ht="15" customHeight="1" x14ac:dyDescent="0.25">
      <c r="A1211" s="41" t="str">
        <f t="shared" ref="A1211:B1211" si="1220">A924</f>
        <v>21</v>
      </c>
      <c r="B1211" s="4" t="str">
        <f t="shared" si="1220"/>
        <v>Salida Nacional / National exit</v>
      </c>
      <c r="C1211" s="61">
        <f t="shared" ref="C1211:E1211" si="1221">IF(C63=0,"",C924/C63)</f>
        <v>105.28171933994999</v>
      </c>
      <c r="D1211" s="61">
        <f t="shared" si="1221"/>
        <v>95.542835904147111</v>
      </c>
      <c r="E1211" s="62">
        <f t="shared" si="1221"/>
        <v>83.176799894002002</v>
      </c>
    </row>
    <row r="1212" spans="1:5" ht="15" customHeight="1" x14ac:dyDescent="0.25">
      <c r="A1212" s="41" t="str">
        <f t="shared" ref="A1212:B1212" si="1222">A925</f>
        <v>22</v>
      </c>
      <c r="B1212" s="4" t="str">
        <f t="shared" si="1222"/>
        <v>Salida Nacional / National exit</v>
      </c>
      <c r="C1212" s="61">
        <f t="shared" ref="C1212:E1212" si="1223">IF(C64=0,"",C925/C64)</f>
        <v>105.35790386886327</v>
      </c>
      <c r="D1212" s="61">
        <f t="shared" si="1223"/>
        <v>95.54096296697341</v>
      </c>
      <c r="E1212" s="62">
        <f t="shared" si="1223"/>
        <v>83.180547769791957</v>
      </c>
    </row>
    <row r="1213" spans="1:5" ht="15" customHeight="1" x14ac:dyDescent="0.25">
      <c r="A1213" s="41" t="str">
        <f t="shared" ref="A1213:B1213" si="1224">A926</f>
        <v>23</v>
      </c>
      <c r="B1213" s="4" t="str">
        <f t="shared" si="1224"/>
        <v>Salida Nacional / National exit</v>
      </c>
      <c r="C1213" s="61">
        <f t="shared" ref="C1213:E1213" si="1225">IF(C65=0,"",C926/C65)</f>
        <v>105.41939506605824</v>
      </c>
      <c r="D1213" s="61">
        <f t="shared" si="1225"/>
        <v>95.539451253890363</v>
      </c>
      <c r="E1213" s="62">
        <f t="shared" si="1225"/>
        <v>83.183572811392267</v>
      </c>
    </row>
    <row r="1214" spans="1:5" ht="15" customHeight="1" x14ac:dyDescent="0.25">
      <c r="A1214" s="41" t="str">
        <f t="shared" ref="A1214:B1214" si="1226">A927</f>
        <v>23A</v>
      </c>
      <c r="B1214" s="4" t="str">
        <f t="shared" si="1226"/>
        <v>Salida Nacional / National exit</v>
      </c>
      <c r="C1214" s="61">
        <f t="shared" ref="C1214:E1214" si="1227">IF(C66=0,"",C927/C66)</f>
        <v>105.49553008913693</v>
      </c>
      <c r="D1214" s="61">
        <f t="shared" si="1227"/>
        <v>95.537579533778867</v>
      </c>
      <c r="E1214" s="62">
        <f t="shared" si="1227"/>
        <v>83.187318251757048</v>
      </c>
    </row>
    <row r="1215" spans="1:5" ht="15" customHeight="1" x14ac:dyDescent="0.25">
      <c r="A1215" s="41" t="str">
        <f t="shared" ref="A1215:B1215" si="1228">A928</f>
        <v>24</v>
      </c>
      <c r="B1215" s="4" t="str">
        <f t="shared" si="1228"/>
        <v>Salida Nacional / National exit</v>
      </c>
      <c r="C1215" s="61">
        <f t="shared" ref="C1215:E1215" si="1229">IF(C67=0,"",C928/C67)</f>
        <v>105.54191210560253</v>
      </c>
      <c r="D1215" s="61">
        <f t="shared" si="1229"/>
        <v>95.536439268109845</v>
      </c>
      <c r="E1215" s="62">
        <f t="shared" si="1229"/>
        <v>83.189600001596318</v>
      </c>
    </row>
    <row r="1216" spans="1:5" ht="15" customHeight="1" x14ac:dyDescent="0.25">
      <c r="A1216" s="41" t="str">
        <f t="shared" ref="A1216:B1216" si="1230">A929</f>
        <v>24A</v>
      </c>
      <c r="B1216" s="4" t="str">
        <f t="shared" si="1230"/>
        <v>Salida Nacional / National exit</v>
      </c>
      <c r="C1216" s="61">
        <f t="shared" ref="C1216:E1216" si="1231">IF(C68=0,"",C929/C68)</f>
        <v>105.59130805960579</v>
      </c>
      <c r="D1216" s="61">
        <f t="shared" si="1231"/>
        <v>95.551940129359309</v>
      </c>
      <c r="E1216" s="62">
        <f t="shared" si="1231"/>
        <v>83.204313596224011</v>
      </c>
    </row>
    <row r="1217" spans="1:5" ht="15" customHeight="1" x14ac:dyDescent="0.25">
      <c r="A1217" s="41" t="str">
        <f t="shared" ref="A1217:B1217" si="1232">A930</f>
        <v>24E.C.</v>
      </c>
      <c r="B1217" s="4" t="str">
        <f t="shared" si="1232"/>
        <v>Salida Nacional / National exit</v>
      </c>
      <c r="C1217" s="61">
        <f t="shared" ref="C1217:E1217" si="1233">IF(C69=0,"",C930/C69)</f>
        <v>105.54191829867602</v>
      </c>
      <c r="D1217" s="61">
        <f t="shared" si="1233"/>
        <v>95.536441211547853</v>
      </c>
      <c r="E1217" s="62">
        <f t="shared" si="1233"/>
        <v>83.189601846329822</v>
      </c>
    </row>
    <row r="1218" spans="1:5" ht="15" customHeight="1" x14ac:dyDescent="0.25">
      <c r="A1218" s="41" t="str">
        <f t="shared" ref="A1218:B1218" si="1234">A931</f>
        <v>25A</v>
      </c>
      <c r="B1218" s="4" t="str">
        <f t="shared" si="1234"/>
        <v>Salida Nacional / National exit</v>
      </c>
      <c r="C1218" s="61">
        <f t="shared" ref="C1218:E1218" si="1235">IF(C70=0,"",C931/C70)</f>
        <v>105.68894805594677</v>
      </c>
      <c r="D1218" s="61">
        <f t="shared" si="1235"/>
        <v>95.582580372395753</v>
      </c>
      <c r="E1218" s="62">
        <f t="shared" si="1235"/>
        <v>83.233397665043</v>
      </c>
    </row>
    <row r="1219" spans="1:5" ht="15" customHeight="1" x14ac:dyDescent="0.25">
      <c r="A1219" s="41" t="str">
        <f t="shared" ref="A1219:B1219" si="1236">A932</f>
        <v>25X</v>
      </c>
      <c r="B1219" s="4" t="str">
        <f t="shared" si="1236"/>
        <v>Salida Nacional / National exit</v>
      </c>
      <c r="C1219" s="61">
        <f t="shared" ref="C1219:E1219" si="1237">IF(C71=0,"",C932/C71)</f>
        <v>105.70111744531688</v>
      </c>
      <c r="D1219" s="61">
        <f t="shared" si="1237"/>
        <v>95.586399228006968</v>
      </c>
      <c r="E1219" s="62">
        <f t="shared" si="1237"/>
        <v>83.237022566427569</v>
      </c>
    </row>
    <row r="1220" spans="1:5" ht="15" customHeight="1" x14ac:dyDescent="0.25">
      <c r="A1220" s="41" t="str">
        <f t="shared" ref="A1220:B1220" si="1238">A933</f>
        <v>26A</v>
      </c>
      <c r="B1220" s="4" t="str">
        <f t="shared" si="1238"/>
        <v>Salida Nacional / National exit</v>
      </c>
      <c r="C1220" s="61">
        <f t="shared" ref="C1220:E1220" si="1239">IF(C72=0,"",C933/C72)</f>
        <v>105.82373410696563</v>
      </c>
      <c r="D1220" s="61">
        <f t="shared" si="1239"/>
        <v>95.624877356376814</v>
      </c>
      <c r="E1220" s="62">
        <f t="shared" si="1239"/>
        <v>83.273546445569281</v>
      </c>
    </row>
    <row r="1221" spans="1:5" ht="15" customHeight="1" x14ac:dyDescent="0.25">
      <c r="A1221" s="41" t="str">
        <f t="shared" ref="A1221:B1221" si="1240">A934</f>
        <v>27X</v>
      </c>
      <c r="B1221" s="4" t="str">
        <f t="shared" si="1240"/>
        <v>Salida Nacional / National exit</v>
      </c>
      <c r="C1221" s="61">
        <f t="shared" ref="C1221:E1221" si="1241">IF(C73=0,"",C934/C73)</f>
        <v>105.95163965335846</v>
      </c>
      <c r="D1221" s="61">
        <f t="shared" si="1241"/>
        <v>95.665015180773096</v>
      </c>
      <c r="E1221" s="62">
        <f t="shared" si="1241"/>
        <v>83.311645727144708</v>
      </c>
    </row>
    <row r="1222" spans="1:5" ht="15" customHeight="1" x14ac:dyDescent="0.25">
      <c r="A1222" s="41" t="str">
        <f t="shared" ref="A1222:B1222" si="1242">A935</f>
        <v>28</v>
      </c>
      <c r="B1222" s="4" t="str">
        <f t="shared" si="1242"/>
        <v>Salida Nacional / National exit</v>
      </c>
      <c r="C1222" s="61">
        <f t="shared" ref="C1222:E1222" si="1243">IF(C74=0,"",C935/C74)</f>
        <v>106.00542649645253</v>
      </c>
      <c r="D1222" s="61">
        <f t="shared" si="1243"/>
        <v>95.681893939543329</v>
      </c>
      <c r="E1222" s="62">
        <f t="shared" si="1243"/>
        <v>83.327667237844537</v>
      </c>
    </row>
    <row r="1223" spans="1:5" ht="15" customHeight="1" x14ac:dyDescent="0.25">
      <c r="A1223" s="41" t="str">
        <f t="shared" ref="A1223:B1223" si="1244">A936</f>
        <v>28A</v>
      </c>
      <c r="B1223" s="4" t="str">
        <f t="shared" si="1244"/>
        <v>Salida Nacional / National exit</v>
      </c>
      <c r="C1223" s="61">
        <f t="shared" ref="C1223:E1223" si="1245">IF(C75=0,"",C936/C75)</f>
        <v>106.073122982562</v>
      </c>
      <c r="D1223" s="61">
        <f t="shared" si="1245"/>
        <v>95.70313765999434</v>
      </c>
      <c r="E1223" s="62">
        <f t="shared" si="1245"/>
        <v>83.347832020050546</v>
      </c>
    </row>
    <row r="1224" spans="1:5" ht="15" customHeight="1" x14ac:dyDescent="0.25">
      <c r="A1224" s="41" t="str">
        <f t="shared" ref="A1224:B1224" si="1246">A937</f>
        <v>29</v>
      </c>
      <c r="B1224" s="4" t="str">
        <f t="shared" si="1246"/>
        <v>Salida Nacional / National exit</v>
      </c>
      <c r="C1224" s="61">
        <f t="shared" ref="C1224:E1224" si="1247">IF(C76=0,"",C937/C76)</f>
        <v>105.80911059372113</v>
      </c>
      <c r="D1224" s="61">
        <f t="shared" si="1247"/>
        <v>95.42526457532098</v>
      </c>
      <c r="E1224" s="62">
        <f t="shared" si="1247"/>
        <v>83.102017544259922</v>
      </c>
    </row>
    <row r="1225" spans="1:5" ht="15" customHeight="1" x14ac:dyDescent="0.25">
      <c r="A1225" s="41" t="str">
        <f t="shared" ref="A1225:B1225" si="1248">A938</f>
        <v>30</v>
      </c>
      <c r="B1225" s="4" t="str">
        <f t="shared" si="1248"/>
        <v>Salida Nacional / National exit</v>
      </c>
      <c r="C1225" s="61">
        <f t="shared" ref="C1225:E1225" si="1249">IF(C77=0,"",C938/C77)</f>
        <v>104.97633710390761</v>
      </c>
      <c r="D1225" s="61">
        <f t="shared" si="1249"/>
        <v>94.589887786349678</v>
      </c>
      <c r="E1225" s="62">
        <f t="shared" si="1249"/>
        <v>82.361891259420148</v>
      </c>
    </row>
    <row r="1226" spans="1:5" ht="15" customHeight="1" x14ac:dyDescent="0.25">
      <c r="A1226" s="41" t="str">
        <f t="shared" ref="A1226:B1226" si="1250">A939</f>
        <v>32</v>
      </c>
      <c r="B1226" s="4" t="str">
        <f t="shared" si="1250"/>
        <v>Salida Nacional / National exit</v>
      </c>
      <c r="C1226" s="61">
        <f t="shared" ref="C1226:E1226" si="1251">IF(C78=0,"",C939/C78)</f>
        <v>105.6121883731095</v>
      </c>
      <c r="D1226" s="61">
        <f t="shared" si="1251"/>
        <v>95.025943530811119</v>
      </c>
      <c r="E1226" s="62">
        <f t="shared" si="1251"/>
        <v>82.731665234840477</v>
      </c>
    </row>
    <row r="1227" spans="1:5" ht="15" customHeight="1" x14ac:dyDescent="0.25">
      <c r="A1227" s="41" t="str">
        <f t="shared" ref="A1227:B1227" si="1252">A940</f>
        <v>33</v>
      </c>
      <c r="B1227" s="4" t="str">
        <f t="shared" si="1252"/>
        <v>Salida Nacional / National exit</v>
      </c>
      <c r="C1227" s="61">
        <f t="shared" ref="C1227:E1227" si="1253">IF(C79=0,"",C940/C79)</f>
        <v>106.32490910223896</v>
      </c>
      <c r="D1227" s="61">
        <f t="shared" si="1253"/>
        <v>95.665294107836033</v>
      </c>
      <c r="E1227" s="62">
        <f t="shared" si="1253"/>
        <v>83.2959679682385</v>
      </c>
    </row>
    <row r="1228" spans="1:5" ht="15" customHeight="1" x14ac:dyDescent="0.25">
      <c r="A1228" s="41" t="str">
        <f t="shared" ref="A1228:B1228" si="1254">A941</f>
        <v>33X</v>
      </c>
      <c r="B1228" s="4" t="str">
        <f t="shared" si="1254"/>
        <v>Salida Nacional / National exit</v>
      </c>
      <c r="C1228" s="61">
        <f t="shared" ref="C1228:E1228" si="1255">IF(C80=0,"",C941/C80)</f>
        <v>106.75939823839494</v>
      </c>
      <c r="D1228" s="61">
        <f t="shared" si="1255"/>
        <v>96.055055298382143</v>
      </c>
      <c r="E1228" s="62">
        <f t="shared" si="1255"/>
        <v>83.639978458103258</v>
      </c>
    </row>
    <row r="1229" spans="1:5" ht="15" customHeight="1" x14ac:dyDescent="0.25">
      <c r="A1229" s="41" t="str">
        <f t="shared" ref="A1229:B1229" si="1256">A942</f>
        <v>34</v>
      </c>
      <c r="B1229" s="4" t="str">
        <f t="shared" si="1256"/>
        <v>Salida Nacional / National exit</v>
      </c>
      <c r="C1229" s="61">
        <f t="shared" ref="C1229:E1229" si="1257">IF(C81=0,"",C942/C81)</f>
        <v>107.0731854667474</v>
      </c>
      <c r="D1229" s="61">
        <f t="shared" si="1257"/>
        <v>96.336633305052771</v>
      </c>
      <c r="E1229" s="62">
        <f t="shared" si="1257"/>
        <v>83.888515753551388</v>
      </c>
    </row>
    <row r="1230" spans="1:5" ht="15" customHeight="1" x14ac:dyDescent="0.25">
      <c r="A1230" s="41" t="str">
        <f t="shared" ref="A1230:B1230" si="1258">A943</f>
        <v>35</v>
      </c>
      <c r="B1230" s="4" t="str">
        <f t="shared" si="1258"/>
        <v>Salida Nacional / National exit</v>
      </c>
      <c r="C1230" s="61">
        <f t="shared" ref="C1230:E1230" si="1259">IF(C82=0,"",C943/C82)</f>
        <v>106.68106628358463</v>
      </c>
      <c r="D1230" s="61">
        <f t="shared" si="1259"/>
        <v>95.929475289545678</v>
      </c>
      <c r="E1230" s="62">
        <f t="shared" si="1259"/>
        <v>83.522464487426035</v>
      </c>
    </row>
    <row r="1231" spans="1:5" ht="15" customHeight="1" x14ac:dyDescent="0.25">
      <c r="A1231" s="41" t="str">
        <f t="shared" ref="A1231:B1231" si="1260">A944</f>
        <v>35X</v>
      </c>
      <c r="B1231" s="4" t="str">
        <f t="shared" si="1260"/>
        <v>Salida Nacional / National exit</v>
      </c>
      <c r="C1231" s="61" t="str">
        <f t="shared" ref="C1231:E1231" si="1261">IF(C83=0,"",C944/C83)</f>
        <v/>
      </c>
      <c r="D1231" s="61" t="str">
        <f t="shared" si="1261"/>
        <v/>
      </c>
      <c r="E1231" s="62" t="str">
        <f t="shared" si="1261"/>
        <v/>
      </c>
    </row>
    <row r="1232" spans="1:5" ht="15" customHeight="1" x14ac:dyDescent="0.25">
      <c r="A1232" s="41" t="str">
        <f t="shared" ref="A1232:B1232" si="1262">A945</f>
        <v>36</v>
      </c>
      <c r="B1232" s="4" t="str">
        <f t="shared" si="1262"/>
        <v>Salida Nacional / National exit</v>
      </c>
      <c r="C1232" s="61">
        <f t="shared" ref="C1232:E1232" si="1263">IF(C84=0,"",C945/C84)</f>
        <v>110.72516465450616</v>
      </c>
      <c r="D1232" s="61">
        <f t="shared" si="1263"/>
        <v>99.625431059067779</v>
      </c>
      <c r="E1232" s="62">
        <f t="shared" si="1263"/>
        <v>86.737416846355799</v>
      </c>
    </row>
    <row r="1233" spans="1:5" ht="15" customHeight="1" x14ac:dyDescent="0.25">
      <c r="A1233" s="41" t="str">
        <f t="shared" ref="A1233:B1233" si="1264">A946</f>
        <v>38</v>
      </c>
      <c r="B1233" s="4" t="str">
        <f t="shared" si="1264"/>
        <v>Salida Nacional / National exit</v>
      </c>
      <c r="C1233" s="61">
        <f t="shared" ref="C1233:E1233" si="1265">IF(C85=0,"",C946/C85)</f>
        <v>112.28239930078114</v>
      </c>
      <c r="D1233" s="61">
        <f t="shared" si="1265"/>
        <v>101.06877934060714</v>
      </c>
      <c r="E1233" s="62">
        <f t="shared" si="1265"/>
        <v>87.998772997178861</v>
      </c>
    </row>
    <row r="1234" spans="1:5" ht="15" customHeight="1" x14ac:dyDescent="0.25">
      <c r="A1234" s="41" t="str">
        <f t="shared" ref="A1234:B1234" si="1266">A947</f>
        <v>38X.02</v>
      </c>
      <c r="B1234" s="4" t="str">
        <f t="shared" si="1266"/>
        <v>Salida Nacional / National exit</v>
      </c>
      <c r="C1234" s="61">
        <f t="shared" ref="C1234:E1234" si="1267">IF(C86=0,"",C947/C86)</f>
        <v>113.53850996361203</v>
      </c>
      <c r="D1234" s="61">
        <f t="shared" si="1267"/>
        <v>102.23302595620676</v>
      </c>
      <c r="E1234" s="62">
        <f t="shared" si="1267"/>
        <v>89.016219478006903</v>
      </c>
    </row>
    <row r="1235" spans="1:5" ht="15" customHeight="1" x14ac:dyDescent="0.25">
      <c r="A1235" s="41" t="str">
        <f t="shared" ref="A1235:B1235" si="1268">A948</f>
        <v>39.01</v>
      </c>
      <c r="B1235" s="4" t="str">
        <f t="shared" si="1268"/>
        <v>Salida Nacional / National exit</v>
      </c>
      <c r="C1235" s="61">
        <f t="shared" ref="C1235:E1235" si="1269">IF(C87=0,"",C948/C87)</f>
        <v>114.31462536531842</v>
      </c>
      <c r="D1235" s="61">
        <f t="shared" si="1269"/>
        <v>102.92239468136621</v>
      </c>
      <c r="E1235" s="62">
        <f t="shared" si="1269"/>
        <v>89.617835023548025</v>
      </c>
    </row>
    <row r="1236" spans="1:5" ht="15" customHeight="1" x14ac:dyDescent="0.25">
      <c r="A1236" s="41" t="str">
        <f t="shared" ref="A1236:B1236" si="1270">A949</f>
        <v>4</v>
      </c>
      <c r="B1236" s="4" t="str">
        <f t="shared" si="1270"/>
        <v>Salida Nacional / National exit</v>
      </c>
      <c r="C1236" s="61">
        <f t="shared" ref="C1236:E1236" si="1271">IF(C88=0,"",C949/C88)</f>
        <v>120.12504201203977</v>
      </c>
      <c r="D1236" s="61">
        <f t="shared" si="1271"/>
        <v>110.06290802444207</v>
      </c>
      <c r="E1236" s="62">
        <f t="shared" si="1271"/>
        <v>95.820321337662577</v>
      </c>
    </row>
    <row r="1237" spans="1:5" ht="15" customHeight="1" x14ac:dyDescent="0.25">
      <c r="A1237" s="41" t="str">
        <f t="shared" ref="A1237:B1237" si="1272">A950</f>
        <v>40</v>
      </c>
      <c r="B1237" s="4" t="str">
        <f t="shared" si="1272"/>
        <v>Salida Nacional / National exit</v>
      </c>
      <c r="C1237" s="61">
        <f t="shared" ref="C1237:E1237" si="1273">IF(C89=0,"",C950/C89)</f>
        <v>116.29664995385977</v>
      </c>
      <c r="D1237" s="61">
        <f t="shared" si="1273"/>
        <v>104.65838906289025</v>
      </c>
      <c r="E1237" s="62">
        <f t="shared" si="1273"/>
        <v>91.132133802689154</v>
      </c>
    </row>
    <row r="1238" spans="1:5" ht="15" customHeight="1" x14ac:dyDescent="0.25">
      <c r="A1238" s="41" t="str">
        <f t="shared" ref="A1238:B1238" si="1274">A951</f>
        <v>41.01</v>
      </c>
      <c r="B1238" s="4" t="str">
        <f t="shared" si="1274"/>
        <v>Salida Nacional / National exit</v>
      </c>
      <c r="C1238" s="61">
        <f t="shared" ref="C1238:E1238" si="1275">IF(C90=0,"",C951/C90)</f>
        <v>118.57979165473979</v>
      </c>
      <c r="D1238" s="61">
        <f t="shared" si="1275"/>
        <v>106.71579127359102</v>
      </c>
      <c r="E1238" s="62">
        <f t="shared" si="1275"/>
        <v>92.918965657015704</v>
      </c>
    </row>
    <row r="1239" spans="1:5" ht="15" customHeight="1" x14ac:dyDescent="0.25">
      <c r="A1239" s="41" t="str">
        <f t="shared" ref="A1239:B1239" si="1276">A952</f>
        <v>41.02</v>
      </c>
      <c r="B1239" s="4" t="str">
        <f t="shared" si="1276"/>
        <v>Salida Nacional / National exit</v>
      </c>
      <c r="C1239" s="61">
        <f t="shared" ref="C1239:E1239" si="1277">IF(C91=0,"",C952/C91)</f>
        <v>120.74244791404956</v>
      </c>
      <c r="D1239" s="61">
        <f t="shared" si="1277"/>
        <v>108.67728477791142</v>
      </c>
      <c r="E1239" s="62">
        <f t="shared" si="1277"/>
        <v>94.620837693297176</v>
      </c>
    </row>
    <row r="1240" spans="1:5" ht="15" customHeight="1" x14ac:dyDescent="0.25">
      <c r="A1240" s="41" t="str">
        <f t="shared" ref="A1240:B1240" si="1278">A953</f>
        <v>41.03</v>
      </c>
      <c r="B1240" s="4" t="str">
        <f t="shared" si="1278"/>
        <v>Salida Nacional / National exit</v>
      </c>
      <c r="C1240" s="61">
        <f t="shared" ref="C1240:E1240" si="1279">IF(C92=0,"",C953/C92)</f>
        <v>121.6143058549786</v>
      </c>
      <c r="D1240" s="61">
        <f t="shared" si="1279"/>
        <v>109.46804552893727</v>
      </c>
      <c r="E1240" s="62">
        <f t="shared" si="1279"/>
        <v>95.306934081888656</v>
      </c>
    </row>
    <row r="1241" spans="1:5" ht="15" customHeight="1" x14ac:dyDescent="0.25">
      <c r="A1241" s="41" t="str">
        <f t="shared" ref="A1241:B1241" si="1280">A954</f>
        <v>41.03X01</v>
      </c>
      <c r="B1241" s="4" t="str">
        <f t="shared" si="1280"/>
        <v>Salida Nacional / National exit</v>
      </c>
      <c r="C1241" s="61">
        <f t="shared" ref="C1241:E1241" si="1281">IF(C93=0,"",C954/C93)</f>
        <v>122.20497329086623</v>
      </c>
      <c r="D1241" s="61">
        <f t="shared" si="1281"/>
        <v>110.00377113661054</v>
      </c>
      <c r="E1241" s="62">
        <f t="shared" si="1281"/>
        <v>95.771751543078764</v>
      </c>
    </row>
    <row r="1242" spans="1:5" ht="15" customHeight="1" x14ac:dyDescent="0.25">
      <c r="A1242" s="41" t="str">
        <f t="shared" ref="A1242:B1242" si="1282">A955</f>
        <v>41.04</v>
      </c>
      <c r="B1242" s="4" t="str">
        <f t="shared" si="1282"/>
        <v>Salida Nacional / National exit</v>
      </c>
      <c r="C1242" s="61">
        <f t="shared" ref="C1242:E1242" si="1283">IF(C94=0,"",C955/C94)</f>
        <v>123.61326907028212</v>
      </c>
      <c r="D1242" s="61">
        <f t="shared" si="1283"/>
        <v>111.28107214623459</v>
      </c>
      <c r="E1242" s="62">
        <f t="shared" si="1283"/>
        <v>96.879990171147185</v>
      </c>
    </row>
    <row r="1243" spans="1:5" ht="15" customHeight="1" x14ac:dyDescent="0.25">
      <c r="A1243" s="41" t="str">
        <f t="shared" ref="A1243:B1243" si="1284">A956</f>
        <v>41.05</v>
      </c>
      <c r="B1243" s="4" t="str">
        <f t="shared" si="1284"/>
        <v>Salida Nacional / National exit</v>
      </c>
      <c r="C1243" s="61">
        <f t="shared" ref="C1243:E1243" si="1285">IF(C95=0,"",C956/C95)</f>
        <v>124.81201097332178</v>
      </c>
      <c r="D1243" s="61">
        <f t="shared" si="1285"/>
        <v>112.36831125140782</v>
      </c>
      <c r="E1243" s="62">
        <f t="shared" si="1285"/>
        <v>97.823323312842717</v>
      </c>
    </row>
    <row r="1244" spans="1:5" ht="15" customHeight="1" x14ac:dyDescent="0.25">
      <c r="A1244" s="41" t="str">
        <f t="shared" ref="A1244:B1244" si="1286">A957</f>
        <v>41.06</v>
      </c>
      <c r="B1244" s="4" t="str">
        <f t="shared" si="1286"/>
        <v>Salida Nacional / National exit</v>
      </c>
      <c r="C1244" s="61">
        <f t="shared" ref="C1244:E1244" si="1287">IF(C96=0,"",C957/C96)</f>
        <v>126.25194068455481</v>
      </c>
      <c r="D1244" s="61">
        <f t="shared" si="1287"/>
        <v>113.67430371465898</v>
      </c>
      <c r="E1244" s="62">
        <f t="shared" si="1287"/>
        <v>98.956455820243846</v>
      </c>
    </row>
    <row r="1245" spans="1:5" ht="15" customHeight="1" x14ac:dyDescent="0.25">
      <c r="A1245" s="41" t="str">
        <f t="shared" ref="A1245:B1245" si="1288">A958</f>
        <v>41.07X</v>
      </c>
      <c r="B1245" s="4" t="str">
        <f t="shared" si="1288"/>
        <v>Salida Nacional / National exit</v>
      </c>
      <c r="C1245" s="61">
        <f t="shared" ref="C1245:E1245" si="1289">IF(C97=0,"",C958/C97)</f>
        <v>126.66937468430083</v>
      </c>
      <c r="D1245" s="61">
        <f t="shared" si="1289"/>
        <v>114.05290945723114</v>
      </c>
      <c r="E1245" s="62">
        <f t="shared" si="1289"/>
        <v>99.284949656516986</v>
      </c>
    </row>
    <row r="1246" spans="1:5" ht="15" customHeight="1" x14ac:dyDescent="0.25">
      <c r="A1246" s="41" t="str">
        <f t="shared" ref="A1246:B1246" si="1290">A959</f>
        <v>41.08</v>
      </c>
      <c r="B1246" s="4" t="str">
        <f t="shared" si="1290"/>
        <v>Salida Nacional / National exit</v>
      </c>
      <c r="C1246" s="61">
        <f t="shared" ref="C1246:E1246" si="1291">IF(C98=0,"",C959/C98)</f>
        <v>129.08075064033173</v>
      </c>
      <c r="D1246" s="61">
        <f t="shared" si="1291"/>
        <v>116.23998761811225</v>
      </c>
      <c r="E1246" s="62">
        <f t="shared" si="1291"/>
        <v>101.18254817263092</v>
      </c>
    </row>
    <row r="1247" spans="1:5" ht="15" customHeight="1" x14ac:dyDescent="0.25">
      <c r="A1247" s="41" t="str">
        <f t="shared" ref="A1247:B1247" si="1292">A960</f>
        <v>41.09</v>
      </c>
      <c r="B1247" s="4" t="str">
        <f t="shared" si="1292"/>
        <v>Salida Nacional / National exit</v>
      </c>
      <c r="C1247" s="61">
        <f t="shared" ref="C1247:E1247" si="1293">IF(C99=0,"",C960/C99)</f>
        <v>131.97266108444234</v>
      </c>
      <c r="D1247" s="61">
        <f t="shared" si="1293"/>
        <v>118.86290262218685</v>
      </c>
      <c r="E1247" s="62">
        <f t="shared" si="1293"/>
        <v>103.45829657003597</v>
      </c>
    </row>
    <row r="1248" spans="1:5" ht="15" customHeight="1" x14ac:dyDescent="0.25">
      <c r="A1248" s="41" t="str">
        <f t="shared" ref="A1248:B1248" si="1294">A961</f>
        <v>41.10</v>
      </c>
      <c r="B1248" s="4" t="str">
        <f t="shared" si="1294"/>
        <v>Salida Nacional / National exit</v>
      </c>
      <c r="C1248" s="61">
        <f t="shared" ref="C1248:E1248" si="1295">IF(C100=0,"",C961/C100)</f>
        <v>134.0616722114793</v>
      </c>
      <c r="D1248" s="61">
        <f t="shared" si="1295"/>
        <v>120.75760120801016</v>
      </c>
      <c r="E1248" s="62">
        <f t="shared" si="1295"/>
        <v>105.10221460152185</v>
      </c>
    </row>
    <row r="1249" spans="1:5" ht="15" customHeight="1" x14ac:dyDescent="0.25">
      <c r="A1249" s="41" t="str">
        <f t="shared" ref="A1249:B1249" si="1296">A962</f>
        <v>41-16</v>
      </c>
      <c r="B1249" s="4" t="str">
        <f t="shared" si="1296"/>
        <v>Salida Nacional / National exit</v>
      </c>
      <c r="C1249" s="61">
        <f t="shared" ref="C1249:E1249" si="1297">IF(C101=0,"",C962/C101)</f>
        <v>116.72527332387132</v>
      </c>
      <c r="D1249" s="61">
        <f t="shared" si="1297"/>
        <v>105.03377378052777</v>
      </c>
      <c r="E1249" s="62">
        <f t="shared" si="1297"/>
        <v>91.459578445344874</v>
      </c>
    </row>
    <row r="1250" spans="1:5" ht="15" customHeight="1" x14ac:dyDescent="0.25">
      <c r="A1250" s="41" t="str">
        <f t="shared" ref="A1250:B1250" si="1298">A963</f>
        <v>43.01</v>
      </c>
      <c r="B1250" s="4" t="str">
        <f t="shared" si="1298"/>
        <v>Salida Nacional / National exit</v>
      </c>
      <c r="C1250" s="61">
        <f t="shared" ref="C1250:E1250" si="1299">IF(C102=0,"",C963/C102)</f>
        <v>117.38818006250261</v>
      </c>
      <c r="D1250" s="61">
        <f t="shared" si="1299"/>
        <v>105.58889447792635</v>
      </c>
      <c r="E1250" s="62">
        <f t="shared" si="1299"/>
        <v>91.952732198685922</v>
      </c>
    </row>
    <row r="1251" spans="1:5" ht="15" customHeight="1" x14ac:dyDescent="0.25">
      <c r="A1251" s="41" t="str">
        <f t="shared" ref="A1251:B1251" si="1300">A964</f>
        <v>43X.00</v>
      </c>
      <c r="B1251" s="4" t="str">
        <f t="shared" si="1300"/>
        <v>Salida Nacional / National exit</v>
      </c>
      <c r="C1251" s="61">
        <f t="shared" ref="C1251:E1251" si="1301">IF(C103=0,"",C964/C103)</f>
        <v>116.04482589972726</v>
      </c>
      <c r="D1251" s="61">
        <f t="shared" si="1301"/>
        <v>104.37049444188612</v>
      </c>
      <c r="E1251" s="62">
        <f t="shared" si="1301"/>
        <v>90.895598465755398</v>
      </c>
    </row>
    <row r="1252" spans="1:5" ht="15" customHeight="1" x14ac:dyDescent="0.25">
      <c r="A1252" s="41" t="str">
        <f t="shared" ref="A1252:B1252" si="1302">A965</f>
        <v>45.01DXC</v>
      </c>
      <c r="B1252" s="4" t="str">
        <f t="shared" si="1302"/>
        <v>Salida Nacional / National exit</v>
      </c>
      <c r="C1252" s="61">
        <f t="shared" ref="C1252:E1252" si="1303">IF(C104=0,"",C965/C104)</f>
        <v>117.6029033137597</v>
      </c>
      <c r="D1252" s="61">
        <f t="shared" si="1303"/>
        <v>105.75337354745162</v>
      </c>
      <c r="E1252" s="62">
        <f t="shared" si="1303"/>
        <v>92.09862312219073</v>
      </c>
    </row>
    <row r="1253" spans="1:5" ht="15" customHeight="1" x14ac:dyDescent="0.25">
      <c r="A1253" s="41" t="str">
        <f t="shared" ref="A1253:B1253" si="1304">A966</f>
        <v>45.02</v>
      </c>
      <c r="B1253" s="4" t="str">
        <f t="shared" si="1304"/>
        <v>Salida Nacional / National exit</v>
      </c>
      <c r="C1253" s="61">
        <f t="shared" ref="C1253:E1253" si="1305">IF(C105=0,"",C966/C105)</f>
        <v>119.34807332850841</v>
      </c>
      <c r="D1253" s="61">
        <f t="shared" si="1305"/>
        <v>107.30230759098495</v>
      </c>
      <c r="E1253" s="62">
        <f t="shared" si="1305"/>
        <v>93.446105948464805</v>
      </c>
    </row>
    <row r="1254" spans="1:5" ht="15" customHeight="1" x14ac:dyDescent="0.25">
      <c r="A1254" s="41" t="str">
        <f t="shared" ref="A1254:B1254" si="1306">A967</f>
        <v>45.03</v>
      </c>
      <c r="B1254" s="4" t="str">
        <f t="shared" si="1306"/>
        <v>Salida Nacional / National exit</v>
      </c>
      <c r="C1254" s="61">
        <f t="shared" ref="C1254:E1254" si="1307">IF(C106=0,"",C967/C106)</f>
        <v>119.75223586710094</v>
      </c>
      <c r="D1254" s="61">
        <f t="shared" si="1307"/>
        <v>107.66102399675424</v>
      </c>
      <c r="E1254" s="62">
        <f t="shared" si="1307"/>
        <v>93.758168426718697</v>
      </c>
    </row>
    <row r="1255" spans="1:5" ht="15" customHeight="1" x14ac:dyDescent="0.25">
      <c r="A1255" s="41" t="str">
        <f t="shared" ref="A1255:B1255" si="1308">A968</f>
        <v>45.04</v>
      </c>
      <c r="B1255" s="4" t="str">
        <f t="shared" si="1308"/>
        <v>Salida Nacional / National exit</v>
      </c>
      <c r="C1255" s="61">
        <f t="shared" ref="C1255:E1255" si="1309">IF(C107=0,"",C968/C107)</f>
        <v>120.04010334593018</v>
      </c>
      <c r="D1255" s="61">
        <f t="shared" si="1309"/>
        <v>107.91652216267302</v>
      </c>
      <c r="E1255" s="62">
        <f t="shared" si="1309"/>
        <v>93.980437019856922</v>
      </c>
    </row>
    <row r="1256" spans="1:5" ht="15" customHeight="1" x14ac:dyDescent="0.25">
      <c r="A1256" s="41" t="str">
        <f t="shared" ref="A1256:B1256" si="1310">A969</f>
        <v>45-16</v>
      </c>
      <c r="B1256" s="4" t="str">
        <f t="shared" si="1310"/>
        <v>Salida Nacional / National exit</v>
      </c>
      <c r="C1256" s="61">
        <f t="shared" ref="C1256:E1256" si="1311">IF(C108=0,"",C969/C108)</f>
        <v>117.57930413344209</v>
      </c>
      <c r="D1256" s="61">
        <f t="shared" si="1311"/>
        <v>105.73242798141244</v>
      </c>
      <c r="E1256" s="62">
        <f t="shared" si="1311"/>
        <v>92.08040169394971</v>
      </c>
    </row>
    <row r="1257" spans="1:5" ht="15" customHeight="1" x14ac:dyDescent="0.25">
      <c r="A1257" s="41" t="str">
        <f t="shared" ref="A1257:B1257" si="1312">A970</f>
        <v>5D.03</v>
      </c>
      <c r="B1257" s="4" t="str">
        <f t="shared" si="1312"/>
        <v>Salida Nacional / National exit</v>
      </c>
      <c r="C1257" s="61">
        <f t="shared" ref="C1257:E1257" si="1313">IF(C109=0,"",C970/C109)</f>
        <v>125.22048828654793</v>
      </c>
      <c r="D1257" s="61">
        <f t="shared" si="1313"/>
        <v>114.70886499257625</v>
      </c>
      <c r="E1257" s="62">
        <f t="shared" si="1313"/>
        <v>99.859727951940869</v>
      </c>
    </row>
    <row r="1258" spans="1:5" ht="15" customHeight="1" x14ac:dyDescent="0.25">
      <c r="A1258" s="41" t="str">
        <f t="shared" ref="A1258:B1258" si="1314">A971</f>
        <v>5D.03.04</v>
      </c>
      <c r="B1258" s="4" t="str">
        <f t="shared" si="1314"/>
        <v>Salida Nacional / National exit</v>
      </c>
      <c r="C1258" s="61">
        <f t="shared" ref="C1258:E1258" si="1315">IF(C110=0,"",C971/C110)</f>
        <v>125.54384409384002</v>
      </c>
      <c r="D1258" s="61">
        <f t="shared" si="1315"/>
        <v>115.03436920473526</v>
      </c>
      <c r="E1258" s="62">
        <f t="shared" si="1315"/>
        <v>100.1465543665542</v>
      </c>
    </row>
    <row r="1259" spans="1:5" ht="15" customHeight="1" x14ac:dyDescent="0.25">
      <c r="A1259" s="41" t="str">
        <f t="shared" ref="A1259:B1259" si="1316">A972</f>
        <v>6</v>
      </c>
      <c r="B1259" s="4" t="str">
        <f t="shared" si="1316"/>
        <v>Salida Nacional / National exit</v>
      </c>
      <c r="C1259" s="61">
        <f t="shared" ref="C1259:E1259" si="1317">IF(C111=0,"",C972/C111)</f>
        <v>116.76541947072958</v>
      </c>
      <c r="D1259" s="61">
        <f t="shared" si="1317"/>
        <v>106.95865856816506</v>
      </c>
      <c r="E1259" s="62">
        <f t="shared" si="1317"/>
        <v>93.116242639920287</v>
      </c>
    </row>
    <row r="1260" spans="1:5" ht="15" customHeight="1" x14ac:dyDescent="0.25">
      <c r="A1260" s="41" t="str">
        <f t="shared" ref="A1260:B1260" si="1318">A973</f>
        <v>7A</v>
      </c>
      <c r="B1260" s="4" t="str">
        <f t="shared" si="1318"/>
        <v>Salida Nacional / National exit</v>
      </c>
      <c r="C1260" s="61">
        <f t="shared" ref="C1260:E1260" si="1319">IF(C112=0,"",C973/C112)</f>
        <v>115.46406931053798</v>
      </c>
      <c r="D1260" s="61">
        <f t="shared" si="1319"/>
        <v>105.75622720049553</v>
      </c>
      <c r="E1260" s="62">
        <f t="shared" si="1319"/>
        <v>92.068817459499414</v>
      </c>
    </row>
    <row r="1261" spans="1:5" ht="15" customHeight="1" x14ac:dyDescent="0.25">
      <c r="A1261" s="41" t="str">
        <f t="shared" ref="A1261:B1261" si="1320">A974</f>
        <v>7B</v>
      </c>
      <c r="B1261" s="4" t="str">
        <f t="shared" si="1320"/>
        <v>Salida Nacional / National exit</v>
      </c>
      <c r="C1261" s="61">
        <f t="shared" ref="C1261:E1261" si="1321">IF(C113=0,"",C974/C113)</f>
        <v>114.7377871195437</v>
      </c>
      <c r="D1261" s="61">
        <f t="shared" si="1321"/>
        <v>105.08515148625222</v>
      </c>
      <c r="E1261" s="62">
        <f t="shared" si="1321"/>
        <v>91.48425053953487</v>
      </c>
    </row>
    <row r="1262" spans="1:5" ht="15" customHeight="1" x14ac:dyDescent="0.25">
      <c r="A1262" s="41" t="str">
        <f t="shared" ref="A1262:B1262" si="1322">A975</f>
        <v>9E.C.</v>
      </c>
      <c r="B1262" s="4" t="str">
        <f t="shared" si="1322"/>
        <v>Salida Nacional / National exit</v>
      </c>
      <c r="C1262" s="61">
        <f t="shared" ref="C1262:E1262" si="1323">IF(C114=0,"",C975/C114)</f>
        <v>113.35061650514275</v>
      </c>
      <c r="D1262" s="61">
        <f t="shared" si="1323"/>
        <v>103.80342308594258</v>
      </c>
      <c r="E1262" s="62">
        <f t="shared" si="1323"/>
        <v>90.36775055704787</v>
      </c>
    </row>
    <row r="1263" spans="1:5" ht="15" customHeight="1" x14ac:dyDescent="0.25">
      <c r="A1263" s="41" t="str">
        <f t="shared" ref="A1263:B1263" si="1324">A976</f>
        <v>A1</v>
      </c>
      <c r="B1263" s="4" t="str">
        <f t="shared" si="1324"/>
        <v>Salida Nacional / National exit</v>
      </c>
      <c r="C1263" s="61">
        <f t="shared" ref="C1263:E1263" si="1325">IF(C115=0,"",C976/C115)</f>
        <v>127.64788577006389</v>
      </c>
      <c r="D1263" s="61">
        <f t="shared" si="1325"/>
        <v>115.51816751760683</v>
      </c>
      <c r="E1263" s="62">
        <f t="shared" si="1325"/>
        <v>100.57938059550861</v>
      </c>
    </row>
    <row r="1264" spans="1:5" ht="15" customHeight="1" x14ac:dyDescent="0.25">
      <c r="A1264" s="41" t="str">
        <f t="shared" ref="A1264:B1264" si="1326">A977</f>
        <v>A10</v>
      </c>
      <c r="B1264" s="4" t="str">
        <f t="shared" si="1326"/>
        <v>Salida Nacional / National exit</v>
      </c>
      <c r="C1264" s="61">
        <f t="shared" ref="C1264:E1264" si="1327">IF(C116=0,"",C977/C116)</f>
        <v>106.06134706247198</v>
      </c>
      <c r="D1264" s="61">
        <f t="shared" si="1327"/>
        <v>96.005959783649942</v>
      </c>
      <c r="E1264" s="62">
        <f t="shared" si="1327"/>
        <v>83.59821624577873</v>
      </c>
    </row>
    <row r="1265" spans="1:5" ht="15" customHeight="1" x14ac:dyDescent="0.25">
      <c r="A1265" s="41" t="str">
        <f t="shared" ref="A1265:B1265" si="1328">A978</f>
        <v>A3</v>
      </c>
      <c r="B1265" s="4" t="str">
        <f t="shared" si="1328"/>
        <v>Salida Nacional / National exit</v>
      </c>
      <c r="C1265" s="61">
        <f t="shared" ref="C1265:E1265" si="1329">IF(C117=0,"",C978/C117)</f>
        <v>119.46562494946649</v>
      </c>
      <c r="D1265" s="61">
        <f t="shared" si="1329"/>
        <v>108.12217064068452</v>
      </c>
      <c r="E1265" s="62">
        <f t="shared" si="1329"/>
        <v>94.142762032938691</v>
      </c>
    </row>
    <row r="1266" spans="1:5" ht="15" customHeight="1" x14ac:dyDescent="0.25">
      <c r="A1266" s="41" t="str">
        <f t="shared" ref="A1266:B1266" si="1330">A979</f>
        <v>A36L</v>
      </c>
      <c r="B1266" s="4" t="str">
        <f t="shared" si="1330"/>
        <v>Salida Nacional / National exit</v>
      </c>
      <c r="C1266" s="61">
        <f t="shared" ref="C1266:E1266" si="1331">IF(C118=0,"",C979/C118)</f>
        <v>125.54366435136485</v>
      </c>
      <c r="D1266" s="61">
        <f t="shared" si="1331"/>
        <v>115.03420579233484</v>
      </c>
      <c r="E1266" s="62">
        <f t="shared" si="1331"/>
        <v>100.14641234740986</v>
      </c>
    </row>
    <row r="1267" spans="1:5" ht="15" customHeight="1" x14ac:dyDescent="0.25">
      <c r="A1267" s="41" t="str">
        <f t="shared" ref="A1267:B1267" si="1332">A980</f>
        <v>A5A</v>
      </c>
      <c r="B1267" s="4" t="str">
        <f t="shared" si="1332"/>
        <v>Salida Nacional / National exit</v>
      </c>
      <c r="C1267" s="61">
        <f t="shared" ref="C1267:E1267" si="1333">IF(C119=0,"",C980/C119)</f>
        <v>116.20318072035899</v>
      </c>
      <c r="D1267" s="61">
        <f t="shared" si="1333"/>
        <v>105.17322683912882</v>
      </c>
      <c r="E1267" s="62">
        <f t="shared" si="1333"/>
        <v>91.576343099975688</v>
      </c>
    </row>
    <row r="1268" spans="1:5" ht="15" customHeight="1" x14ac:dyDescent="0.25">
      <c r="A1268" s="41" t="str">
        <f t="shared" ref="A1268:B1268" si="1334">A981</f>
        <v>A6</v>
      </c>
      <c r="B1268" s="4" t="str">
        <f t="shared" si="1334"/>
        <v>Salida Nacional / National exit</v>
      </c>
      <c r="C1268" s="61">
        <f t="shared" ref="C1268:E1268" si="1335">IF(C120=0,"",C981/C120)</f>
        <v>113.6916859288975</v>
      </c>
      <c r="D1268" s="61">
        <f t="shared" si="1335"/>
        <v>102.90307094440392</v>
      </c>
      <c r="E1268" s="62">
        <f t="shared" si="1335"/>
        <v>89.600662496660647</v>
      </c>
    </row>
    <row r="1269" spans="1:5" ht="15" customHeight="1" x14ac:dyDescent="0.25">
      <c r="A1269" s="41" t="str">
        <f t="shared" ref="A1269:B1269" si="1336">A982</f>
        <v>A7</v>
      </c>
      <c r="B1269" s="4" t="str">
        <f t="shared" si="1336"/>
        <v>Salida Nacional / National exit</v>
      </c>
      <c r="C1269" s="61">
        <f t="shared" ref="C1269:E1269" si="1337">IF(C121=0,"",C982/C121)</f>
        <v>111.04435264871506</v>
      </c>
      <c r="D1269" s="61">
        <f t="shared" si="1337"/>
        <v>100.51012978771124</v>
      </c>
      <c r="E1269" s="62">
        <f t="shared" si="1337"/>
        <v>87.518123830863487</v>
      </c>
    </row>
    <row r="1270" spans="1:5" ht="15" customHeight="1" x14ac:dyDescent="0.25">
      <c r="A1270" s="41" t="str">
        <f t="shared" ref="A1270:B1270" si="1338">A983</f>
        <v>A8</v>
      </c>
      <c r="B1270" s="4" t="str">
        <f t="shared" si="1338"/>
        <v>Salida Nacional / National exit</v>
      </c>
      <c r="C1270" s="61">
        <f t="shared" ref="C1270:E1270" si="1339">IF(C122=0,"",C983/C122)</f>
        <v>110.17880622058448</v>
      </c>
      <c r="D1270" s="61">
        <f t="shared" si="1339"/>
        <v>99.727756942400546</v>
      </c>
      <c r="E1270" s="62">
        <f t="shared" si="1339"/>
        <v>86.837237175179467</v>
      </c>
    </row>
    <row r="1271" spans="1:5" ht="15" customHeight="1" x14ac:dyDescent="0.25">
      <c r="A1271" s="41" t="str">
        <f t="shared" ref="A1271:B1271" si="1340">A984</f>
        <v>A9</v>
      </c>
      <c r="B1271" s="4" t="str">
        <f t="shared" si="1340"/>
        <v>Salida Nacional / National exit</v>
      </c>
      <c r="C1271" s="61">
        <f t="shared" ref="C1271:E1271" si="1341">IF(C123=0,"",C984/C123)</f>
        <v>108.76472933800044</v>
      </c>
      <c r="D1271" s="61">
        <f t="shared" si="1341"/>
        <v>98.449563978789257</v>
      </c>
      <c r="E1271" s="62">
        <f t="shared" si="1341"/>
        <v>85.724846148920633</v>
      </c>
    </row>
    <row r="1272" spans="1:5" ht="15" customHeight="1" x14ac:dyDescent="0.25">
      <c r="A1272" s="41" t="str">
        <f t="shared" ref="A1272:B1272" si="1342">A985</f>
        <v>A9A</v>
      </c>
      <c r="B1272" s="4" t="str">
        <f t="shared" si="1342"/>
        <v>Salida Nacional / National exit</v>
      </c>
      <c r="C1272" s="61">
        <f t="shared" ref="C1272:E1272" si="1343">IF(C124=0,"",C985/C124)</f>
        <v>108.46038686327108</v>
      </c>
      <c r="D1272" s="61">
        <f t="shared" si="1343"/>
        <v>98.174466906969315</v>
      </c>
      <c r="E1272" s="62">
        <f t="shared" si="1343"/>
        <v>85.485433538497588</v>
      </c>
    </row>
    <row r="1273" spans="1:5" ht="15" customHeight="1" x14ac:dyDescent="0.25">
      <c r="A1273" s="41" t="str">
        <f t="shared" ref="A1273:B1273" si="1344">A986</f>
        <v>A9B</v>
      </c>
      <c r="B1273" s="4" t="str">
        <f t="shared" si="1344"/>
        <v>Salida Nacional / National exit</v>
      </c>
      <c r="C1273" s="61">
        <f t="shared" ref="C1273:E1273" si="1345">IF(C125=0,"",C986/C125)</f>
        <v>107.2269519656876</v>
      </c>
      <c r="D1273" s="61">
        <f t="shared" si="1345"/>
        <v>97.059557366631779</v>
      </c>
      <c r="E1273" s="62">
        <f t="shared" si="1345"/>
        <v>84.515145481005973</v>
      </c>
    </row>
    <row r="1274" spans="1:5" ht="15" customHeight="1" x14ac:dyDescent="0.25">
      <c r="A1274" s="41" t="str">
        <f t="shared" ref="A1274:B1274" si="1346">A987</f>
        <v>B02</v>
      </c>
      <c r="B1274" s="4" t="str">
        <f t="shared" si="1346"/>
        <v>Salida Nacional / National exit</v>
      </c>
      <c r="C1274" s="61">
        <f t="shared" ref="C1274:E1274" si="1347">IF(C126=0,"",C987/C126)</f>
        <v>107.38838352914082</v>
      </c>
      <c r="D1274" s="61">
        <f t="shared" si="1347"/>
        <v>96.431111165148835</v>
      </c>
      <c r="E1274" s="62">
        <f t="shared" si="1347"/>
        <v>83.923374571826571</v>
      </c>
    </row>
    <row r="1275" spans="1:5" ht="15" customHeight="1" x14ac:dyDescent="0.25">
      <c r="A1275" s="41" t="str">
        <f t="shared" ref="A1275:B1275" si="1348">A988</f>
        <v>B04</v>
      </c>
      <c r="B1275" s="4" t="str">
        <f t="shared" si="1348"/>
        <v>Salida Nacional / National exit</v>
      </c>
      <c r="C1275" s="61">
        <f t="shared" ref="C1275:E1275" si="1349">IF(C127=0,"",C988/C127)</f>
        <v>107.30324814774565</v>
      </c>
      <c r="D1275" s="61">
        <f t="shared" si="1349"/>
        <v>96.209176701932932</v>
      </c>
      <c r="E1275" s="62">
        <f t="shared" si="1349"/>
        <v>83.709602038810871</v>
      </c>
    </row>
    <row r="1276" spans="1:5" ht="15" customHeight="1" x14ac:dyDescent="0.25">
      <c r="A1276" s="41" t="str">
        <f t="shared" ref="A1276:B1276" si="1350">A989</f>
        <v>B05</v>
      </c>
      <c r="B1276" s="4" t="str">
        <f t="shared" si="1350"/>
        <v>Salida Nacional / National exit</v>
      </c>
      <c r="C1276" s="61">
        <f t="shared" ref="C1276:E1276" si="1351">IF(C128=0,"",C989/C128)</f>
        <v>107.48840871419152</v>
      </c>
      <c r="D1276" s="61">
        <f t="shared" si="1351"/>
        <v>96.383498606236543</v>
      </c>
      <c r="E1276" s="62">
        <f t="shared" si="1351"/>
        <v>83.858029496246601</v>
      </c>
    </row>
    <row r="1277" spans="1:5" ht="15" customHeight="1" x14ac:dyDescent="0.25">
      <c r="A1277" s="41" t="str">
        <f t="shared" ref="A1277:B1277" si="1352">A990</f>
        <v>B07</v>
      </c>
      <c r="B1277" s="4" t="str">
        <f t="shared" si="1352"/>
        <v>Salida Nacional / National exit</v>
      </c>
      <c r="C1277" s="61">
        <f t="shared" ref="C1277:E1277" si="1353">IF(C129=0,"",C990/C129)</f>
        <v>108.23841426300093</v>
      </c>
      <c r="D1277" s="61">
        <f t="shared" si="1353"/>
        <v>97.089601412121766</v>
      </c>
      <c r="E1277" s="62">
        <f t="shared" si="1353"/>
        <v>84.459245072593731</v>
      </c>
    </row>
    <row r="1278" spans="1:5" ht="15" customHeight="1" x14ac:dyDescent="0.25">
      <c r="A1278" s="41" t="str">
        <f t="shared" ref="A1278:B1278" si="1354">A991</f>
        <v>B08</v>
      </c>
      <c r="B1278" s="4" t="str">
        <f t="shared" si="1354"/>
        <v>Salida Nacional / National exit</v>
      </c>
      <c r="C1278" s="61">
        <f t="shared" ref="C1278:E1278" si="1355">IF(C130=0,"",C991/C130)</f>
        <v>108.47170094078692</v>
      </c>
      <c r="D1278" s="61">
        <f t="shared" si="1355"/>
        <v>97.309136093901245</v>
      </c>
      <c r="E1278" s="62">
        <f t="shared" si="1355"/>
        <v>84.647256828935042</v>
      </c>
    </row>
    <row r="1279" spans="1:5" ht="15" customHeight="1" x14ac:dyDescent="0.25">
      <c r="A1279" s="41" t="str">
        <f t="shared" ref="A1279:B1279" si="1356">A992</f>
        <v>B10</v>
      </c>
      <c r="B1279" s="4" t="str">
        <f t="shared" si="1356"/>
        <v>Salida Nacional / National exit</v>
      </c>
      <c r="C1279" s="61">
        <f t="shared" ref="C1279:E1279" si="1357">IF(C131=0,"",C992/C131)</f>
        <v>108.63414065713755</v>
      </c>
      <c r="D1279" s="61">
        <f t="shared" si="1357"/>
        <v>97.530097524940459</v>
      </c>
      <c r="E1279" s="62">
        <f t="shared" si="1357"/>
        <v>84.829816557875077</v>
      </c>
    </row>
    <row r="1280" spans="1:5" ht="15" customHeight="1" x14ac:dyDescent="0.25">
      <c r="A1280" s="41" t="str">
        <f t="shared" ref="A1280:B1280" si="1358">A993</f>
        <v>B14</v>
      </c>
      <c r="B1280" s="4" t="str">
        <f t="shared" si="1358"/>
        <v>Salida Nacional / National exit</v>
      </c>
      <c r="C1280" s="61">
        <f t="shared" ref="C1280:E1280" si="1359">IF(C132=0,"",C993/C132)</f>
        <v>107.92288570188082</v>
      </c>
      <c r="D1280" s="61">
        <f t="shared" si="1359"/>
        <v>97.046407081165427</v>
      </c>
      <c r="E1280" s="62">
        <f t="shared" si="1359"/>
        <v>84.407338782336524</v>
      </c>
    </row>
    <row r="1281" spans="1:5" ht="15" customHeight="1" x14ac:dyDescent="0.25">
      <c r="A1281" s="41" t="str">
        <f t="shared" ref="A1281:B1281" si="1360">A994</f>
        <v>B18</v>
      </c>
      <c r="B1281" s="4" t="str">
        <f t="shared" si="1360"/>
        <v>Salida Nacional / National exit</v>
      </c>
      <c r="C1281" s="61">
        <f t="shared" ref="C1281:E1281" si="1361">IF(C133=0,"",C994/C133)</f>
        <v>105.82333819603582</v>
      </c>
      <c r="D1281" s="61">
        <f t="shared" si="1361"/>
        <v>95.358770209362916</v>
      </c>
      <c r="E1281" s="62">
        <f t="shared" si="1361"/>
        <v>82.935488362009721</v>
      </c>
    </row>
    <row r="1282" spans="1:5" ht="15" customHeight="1" x14ac:dyDescent="0.25">
      <c r="A1282" s="41" t="str">
        <f t="shared" ref="A1282:B1282" si="1362">A995</f>
        <v>B19</v>
      </c>
      <c r="B1282" s="4" t="str">
        <f t="shared" si="1362"/>
        <v>Salida Nacional / National exit</v>
      </c>
      <c r="C1282" s="61">
        <f t="shared" ref="C1282:E1282" si="1363">IF(C134=0,"",C995/C134)</f>
        <v>105.64251899083577</v>
      </c>
      <c r="D1282" s="61">
        <f t="shared" si="1363"/>
        <v>95.270510912001825</v>
      </c>
      <c r="E1282" s="62">
        <f t="shared" si="1363"/>
        <v>82.854304846832875</v>
      </c>
    </row>
    <row r="1283" spans="1:5" ht="15" customHeight="1" x14ac:dyDescent="0.25">
      <c r="A1283" s="41" t="str">
        <f t="shared" ref="A1283:B1283" si="1364">A996</f>
        <v>B20</v>
      </c>
      <c r="B1283" s="4" t="str">
        <f t="shared" si="1364"/>
        <v>Salida Nacional / National exit</v>
      </c>
      <c r="C1283" s="61">
        <f t="shared" ref="C1283:E1283" si="1365">IF(C135=0,"",C996/C135)</f>
        <v>105.50718460590414</v>
      </c>
      <c r="D1283" s="61">
        <f t="shared" si="1365"/>
        <v>95.204453118474589</v>
      </c>
      <c r="E1283" s="62">
        <f t="shared" si="1365"/>
        <v>82.79354293229575</v>
      </c>
    </row>
    <row r="1284" spans="1:5" ht="15" customHeight="1" x14ac:dyDescent="0.25">
      <c r="A1284" s="41" t="str">
        <f t="shared" ref="A1284:B1284" si="1366">A997</f>
        <v>BIO MADRID</v>
      </c>
      <c r="B1284" s="4" t="str">
        <f t="shared" si="1366"/>
        <v>Salida Nacional / National exit</v>
      </c>
      <c r="C1284" s="61">
        <f t="shared" ref="C1284:E1284" si="1367">IF(C136=0,"",C997/C136)</f>
        <v>105.46820102663152</v>
      </c>
      <c r="D1284" s="61">
        <f t="shared" si="1367"/>
        <v>95.205150664715092</v>
      </c>
      <c r="E1284" s="62">
        <f t="shared" si="1367"/>
        <v>82.756392126956484</v>
      </c>
    </row>
    <row r="1285" spans="1:5" ht="15" customHeight="1" x14ac:dyDescent="0.25">
      <c r="A1285" s="41" t="str">
        <f t="shared" ref="A1285:B1285" si="1368">A998</f>
        <v>B22</v>
      </c>
      <c r="B1285" s="4" t="str">
        <f t="shared" si="1368"/>
        <v>Salida Nacional / National exit</v>
      </c>
      <c r="C1285" s="61">
        <f t="shared" ref="C1285:E1285" si="1369">IF(C137=0,"",C998/C137)</f>
        <v>105.35693944089537</v>
      </c>
      <c r="D1285" s="61">
        <f t="shared" si="1369"/>
        <v>95.131500264245119</v>
      </c>
      <c r="E1285" s="62">
        <f t="shared" si="1369"/>
        <v>82.72642762870683</v>
      </c>
    </row>
    <row r="1286" spans="1:5" ht="15" customHeight="1" x14ac:dyDescent="0.25">
      <c r="A1286" s="41" t="str">
        <f t="shared" ref="A1286:B1286" si="1370">A999</f>
        <v>C1.01</v>
      </c>
      <c r="B1286" s="4" t="str">
        <f t="shared" si="1370"/>
        <v>Salida Nacional / National exit</v>
      </c>
      <c r="C1286" s="61">
        <f t="shared" ref="C1286:E1286" si="1371">IF(C138=0,"",C999/C138)</f>
        <v>119.44104826062345</v>
      </c>
      <c r="D1286" s="61">
        <f t="shared" si="1371"/>
        <v>107.4516723039509</v>
      </c>
      <c r="E1286" s="62">
        <f t="shared" si="1371"/>
        <v>93.580950332475481</v>
      </c>
    </row>
    <row r="1287" spans="1:5" ht="15" customHeight="1" x14ac:dyDescent="0.25">
      <c r="A1287" s="41" t="str">
        <f t="shared" ref="A1287:B1287" si="1372">A1000</f>
        <v>C2X.01</v>
      </c>
      <c r="B1287" s="4" t="str">
        <f t="shared" si="1372"/>
        <v>Salida Nacional / National exit</v>
      </c>
      <c r="C1287" s="61">
        <f t="shared" ref="C1287:E1287" si="1373">IF(C139=0,"",C1000/C139)</f>
        <v>120.73069296216904</v>
      </c>
      <c r="D1287" s="61">
        <f t="shared" si="1373"/>
        <v>108.62168541913537</v>
      </c>
      <c r="E1287" s="62">
        <f t="shared" si="1373"/>
        <v>94.600656770597865</v>
      </c>
    </row>
    <row r="1288" spans="1:5" ht="15" customHeight="1" x14ac:dyDescent="0.25">
      <c r="A1288" s="41" t="str">
        <f t="shared" ref="A1288:B1288" si="1374">A1001</f>
        <v>CC.BE</v>
      </c>
      <c r="B1288" s="4" t="str">
        <f t="shared" si="1374"/>
        <v>Salida Nacional / National exit</v>
      </c>
      <c r="C1288" s="61">
        <f t="shared" ref="C1288:E1288" si="1375">IF(C140=0,"",C1001/C140)</f>
        <v>123.15471682361313</v>
      </c>
      <c r="D1288" s="61">
        <f t="shared" si="1375"/>
        <v>112.86228988084999</v>
      </c>
      <c r="E1288" s="62">
        <f t="shared" si="1375"/>
        <v>98.258833110436612</v>
      </c>
    </row>
    <row r="1289" spans="1:5" ht="15" customHeight="1" x14ac:dyDescent="0.25">
      <c r="A1289" s="41" t="str">
        <f t="shared" ref="A1289:B1289" si="1376">A1002</f>
        <v>CC.CT.E</v>
      </c>
      <c r="B1289" s="4" t="str">
        <f t="shared" si="1376"/>
        <v>Salida Nacional / National exit</v>
      </c>
      <c r="C1289" s="61">
        <f t="shared" ref="C1289:E1289" si="1377">IF(C141=0,"",C1002/C141)</f>
        <v>137.19747186452852</v>
      </c>
      <c r="D1289" s="61">
        <f t="shared" si="1377"/>
        <v>125.97609514748866</v>
      </c>
      <c r="E1289" s="62">
        <f t="shared" si="1377"/>
        <v>109.54083610345602</v>
      </c>
    </row>
    <row r="1290" spans="1:5" ht="15" customHeight="1" x14ac:dyDescent="0.25">
      <c r="A1290" s="41" t="str">
        <f t="shared" ref="A1290:B1290" si="1378">A1003</f>
        <v>CC.IB.E</v>
      </c>
      <c r="B1290" s="4" t="str">
        <f t="shared" si="1378"/>
        <v>Salida Nacional / National exit</v>
      </c>
      <c r="C1290" s="61">
        <f t="shared" ref="C1290:E1290" si="1379">IF(C142=0,"",C1003/C142)</f>
        <v>136.69419293400708</v>
      </c>
      <c r="D1290" s="61">
        <f t="shared" si="1379"/>
        <v>125.51854042637017</v>
      </c>
      <c r="E1290" s="62">
        <f t="shared" si="1379"/>
        <v>109.14318249930511</v>
      </c>
    </row>
    <row r="1291" spans="1:5" ht="15" customHeight="1" x14ac:dyDescent="0.25">
      <c r="A1291" s="41" t="str">
        <f t="shared" ref="A1291:B1291" si="1380">A1004</f>
        <v>CC.PV.BBE</v>
      </c>
      <c r="B1291" s="4" t="str">
        <f t="shared" si="1380"/>
        <v>Salida Nacional / National exit</v>
      </c>
      <c r="C1291" s="61">
        <f t="shared" ref="C1291:E1291" si="1381">IF(C143=0,"",C1004/C143)</f>
        <v>122.42128190049981</v>
      </c>
      <c r="D1291" s="61">
        <f t="shared" si="1381"/>
        <v>110.02994864590055</v>
      </c>
      <c r="E1291" s="62">
        <f t="shared" si="1381"/>
        <v>95.818995545077001</v>
      </c>
    </row>
    <row r="1292" spans="1:5" ht="15" customHeight="1" x14ac:dyDescent="0.25">
      <c r="A1292" s="41" t="str">
        <f t="shared" ref="A1292:B1292" si="1382">A1005</f>
        <v>CC.SG.UF</v>
      </c>
      <c r="B1292" s="4" t="str">
        <f t="shared" si="1382"/>
        <v>Salida Nacional / National exit</v>
      </c>
      <c r="C1292" s="61">
        <f t="shared" ref="C1292:E1292" si="1383">IF(C144=0,"",C1005/C144)</f>
        <v>99.120976455769139</v>
      </c>
      <c r="D1292" s="61">
        <f t="shared" si="1383"/>
        <v>91.42206119563879</v>
      </c>
      <c r="E1292" s="62">
        <f t="shared" si="1383"/>
        <v>79.553634327337988</v>
      </c>
    </row>
    <row r="1293" spans="1:5" ht="15" customHeight="1" x14ac:dyDescent="0.25">
      <c r="A1293" s="41" t="str">
        <f t="shared" ref="A1293:B1293" si="1384">A1006</f>
        <v>CC.SON.E</v>
      </c>
      <c r="B1293" s="4" t="str">
        <f t="shared" si="1384"/>
        <v>Salida Nacional / National exit</v>
      </c>
      <c r="C1293" s="61">
        <f t="shared" ref="C1293:E1293" si="1385">IF(C145=0,"",C1006/C145)</f>
        <v>140.25309394269468</v>
      </c>
      <c r="D1293" s="61">
        <f t="shared" si="1385"/>
        <v>128.75410595427957</v>
      </c>
      <c r="E1293" s="62">
        <f t="shared" si="1385"/>
        <v>111.95516155722947</v>
      </c>
    </row>
    <row r="1294" spans="1:5" ht="15" customHeight="1" x14ac:dyDescent="0.25">
      <c r="A1294" s="41" t="str">
        <f t="shared" ref="A1294:B1294" si="1386">A1007</f>
        <v>D01A</v>
      </c>
      <c r="B1294" s="4" t="str">
        <f t="shared" si="1386"/>
        <v>Salida Nacional / National exit</v>
      </c>
      <c r="C1294" s="61">
        <f t="shared" ref="C1294:E1294" si="1387">IF(C146=0,"",C1007/C146)</f>
        <v>111.16113203131401</v>
      </c>
      <c r="D1294" s="61">
        <f t="shared" si="1387"/>
        <v>99.596101658645949</v>
      </c>
      <c r="E1294" s="62">
        <f t="shared" si="1387"/>
        <v>86.647641272705272</v>
      </c>
    </row>
    <row r="1295" spans="1:5" ht="15" customHeight="1" x14ac:dyDescent="0.25">
      <c r="A1295" s="41" t="str">
        <f t="shared" ref="A1295:B1295" si="1388">A1008</f>
        <v>D03A</v>
      </c>
      <c r="B1295" s="4" t="str">
        <f t="shared" si="1388"/>
        <v>Salida Nacional / National exit</v>
      </c>
      <c r="C1295" s="61">
        <f t="shared" ref="C1295:E1295" si="1389">IF(C147=0,"",C1008/C147)</f>
        <v>116.47690054916255</v>
      </c>
      <c r="D1295" s="61">
        <f t="shared" si="1389"/>
        <v>104.31413758365842</v>
      </c>
      <c r="E1295" s="62">
        <f t="shared" si="1389"/>
        <v>90.752059023248009</v>
      </c>
    </row>
    <row r="1296" spans="1:5" ht="15" customHeight="1" x14ac:dyDescent="0.25">
      <c r="A1296" s="41" t="str">
        <f t="shared" ref="A1296:B1296" si="1390">A1009</f>
        <v>D04</v>
      </c>
      <c r="B1296" s="4" t="str">
        <f t="shared" si="1390"/>
        <v>Salida Nacional / National exit</v>
      </c>
      <c r="C1296" s="61">
        <f t="shared" ref="C1296:E1296" si="1391">IF(C148=0,"",C1009/C148)</f>
        <v>117.71447034690404</v>
      </c>
      <c r="D1296" s="61">
        <f t="shared" si="1391"/>
        <v>105.41253731648121</v>
      </c>
      <c r="E1296" s="62">
        <f t="shared" si="1391"/>
        <v>91.70761355033153</v>
      </c>
    </row>
    <row r="1297" spans="1:5" ht="15" customHeight="1" x14ac:dyDescent="0.25">
      <c r="A1297" s="41" t="str">
        <f t="shared" ref="A1297:B1297" si="1392">A1010</f>
        <v>D06</v>
      </c>
      <c r="B1297" s="4" t="str">
        <f t="shared" si="1392"/>
        <v>Salida Nacional / National exit</v>
      </c>
      <c r="C1297" s="61">
        <f t="shared" ref="C1297:E1297" si="1393">IF(C149=0,"",C1010/C149)</f>
        <v>121.38311153545371</v>
      </c>
      <c r="D1297" s="61">
        <f t="shared" si="1393"/>
        <v>108.64082107959922</v>
      </c>
      <c r="E1297" s="62">
        <f t="shared" si="1393"/>
        <v>94.519557375085839</v>
      </c>
    </row>
    <row r="1298" spans="1:5" ht="15" customHeight="1" x14ac:dyDescent="0.25">
      <c r="A1298" s="41" t="str">
        <f t="shared" ref="A1298:B1298" si="1394">A1011</f>
        <v>D06A</v>
      </c>
      <c r="B1298" s="4" t="str">
        <f t="shared" si="1394"/>
        <v>Salida Nacional / National exit</v>
      </c>
      <c r="C1298" s="61">
        <f t="shared" ref="C1298:E1298" si="1395">IF(C150=0,"",C1011/C150)</f>
        <v>122.3880019502548</v>
      </c>
      <c r="D1298" s="61">
        <f t="shared" si="1395"/>
        <v>109.52060665035127</v>
      </c>
      <c r="E1298" s="62">
        <f t="shared" si="1395"/>
        <v>95.294531250744512</v>
      </c>
    </row>
    <row r="1299" spans="1:5" ht="15" customHeight="1" x14ac:dyDescent="0.25">
      <c r="A1299" s="41" t="str">
        <f t="shared" ref="A1299:B1299" si="1396">A1012</f>
        <v>D07</v>
      </c>
      <c r="B1299" s="4" t="str">
        <f t="shared" si="1396"/>
        <v>Salida Nacional / National exit</v>
      </c>
      <c r="C1299" s="61">
        <f t="shared" ref="C1299:E1299" si="1397">IF(C151=0,"",C1012/C151)</f>
        <v>122.66617638322799</v>
      </c>
      <c r="D1299" s="61">
        <f t="shared" si="1397"/>
        <v>109.76429043842538</v>
      </c>
      <c r="E1299" s="62">
        <f t="shared" si="1397"/>
        <v>95.507097081087949</v>
      </c>
    </row>
    <row r="1300" spans="1:5" ht="15" customHeight="1" x14ac:dyDescent="0.25">
      <c r="A1300" s="41" t="str">
        <f t="shared" ref="A1300:B1300" si="1398">A1013</f>
        <v>D07.14</v>
      </c>
      <c r="B1300" s="4" t="str">
        <f t="shared" si="1398"/>
        <v>Salida Nacional / National exit</v>
      </c>
      <c r="C1300" s="61">
        <f t="shared" ref="C1300:E1300" si="1399">IF(C152=0,"",C1013/C152)</f>
        <v>127.17474338201318</v>
      </c>
      <c r="D1300" s="61">
        <f t="shared" si="1399"/>
        <v>114.10962263043062</v>
      </c>
      <c r="E1300" s="62">
        <f t="shared" si="1399"/>
        <v>99.327599575631837</v>
      </c>
    </row>
    <row r="1301" spans="1:5" ht="15" customHeight="1" x14ac:dyDescent="0.25">
      <c r="A1301" s="41" t="str">
        <f t="shared" ref="A1301:B1301" si="1400">A1014</f>
        <v>D07A</v>
      </c>
      <c r="B1301" s="4" t="str">
        <f t="shared" si="1400"/>
        <v>Salida Nacional / National exit</v>
      </c>
      <c r="C1301" s="61">
        <f t="shared" ref="C1301:E1301" si="1401">IF(C153=0,"",C1014/C153)</f>
        <v>124.72462486257581</v>
      </c>
      <c r="D1301" s="61">
        <f t="shared" si="1401"/>
        <v>111.56948552659611</v>
      </c>
      <c r="E1301" s="62">
        <f t="shared" si="1401"/>
        <v>97.072546272319101</v>
      </c>
    </row>
    <row r="1302" spans="1:5" ht="15" customHeight="1" x14ac:dyDescent="0.25">
      <c r="A1302" s="41" t="str">
        <f t="shared" ref="A1302:B1302" si="1402">A1015</f>
        <v>D08A</v>
      </c>
      <c r="B1302" s="4" t="str">
        <f t="shared" si="1402"/>
        <v>Salida Nacional / National exit</v>
      </c>
      <c r="C1302" s="61">
        <f t="shared" ref="C1302:E1302" si="1403">IF(C154=0,"",C1015/C154)</f>
        <v>126.73345899995263</v>
      </c>
      <c r="D1302" s="61">
        <f t="shared" si="1403"/>
        <v>113.32918984746155</v>
      </c>
      <c r="E1302" s="62">
        <f t="shared" si="1403"/>
        <v>98.597918146796005</v>
      </c>
    </row>
    <row r="1303" spans="1:5" ht="15" customHeight="1" x14ac:dyDescent="0.25">
      <c r="A1303" s="41" t="str">
        <f t="shared" ref="A1303:B1303" si="1404">A1016</f>
        <v>D10A</v>
      </c>
      <c r="B1303" s="4" t="str">
        <f t="shared" si="1404"/>
        <v>Salida Nacional / National exit</v>
      </c>
      <c r="C1303" s="61">
        <f t="shared" ref="C1303:E1303" si="1405">IF(C155=0,"",C1016/C155)</f>
        <v>131.59005385338102</v>
      </c>
      <c r="D1303" s="61">
        <f t="shared" si="1405"/>
        <v>117.58148118877538</v>
      </c>
      <c r="E1303" s="62">
        <f t="shared" si="1405"/>
        <v>102.28331383314404</v>
      </c>
    </row>
    <row r="1304" spans="1:5" ht="15" customHeight="1" x14ac:dyDescent="0.25">
      <c r="A1304" s="41" t="str">
        <f t="shared" ref="A1304:B1304" si="1406">A1017</f>
        <v>D12A</v>
      </c>
      <c r="B1304" s="4" t="str">
        <f t="shared" si="1406"/>
        <v>Salida Nacional / National exit</v>
      </c>
      <c r="C1304" s="61">
        <f t="shared" ref="C1304:E1304" si="1407">IF(C156=0,"",C1017/C156)</f>
        <v>136.58845817919197</v>
      </c>
      <c r="D1304" s="61">
        <f t="shared" si="1407"/>
        <v>121.95793672531818</v>
      </c>
      <c r="E1304" s="62">
        <f t="shared" si="1407"/>
        <v>106.07632072313883</v>
      </c>
    </row>
    <row r="1305" spans="1:5" ht="15" customHeight="1" x14ac:dyDescent="0.25">
      <c r="A1305" s="41" t="str">
        <f t="shared" ref="A1305:B1305" si="1408">A1018</f>
        <v>D13</v>
      </c>
      <c r="B1305" s="4" t="str">
        <f t="shared" si="1408"/>
        <v>Salida Nacional / National exit</v>
      </c>
      <c r="C1305" s="61">
        <f t="shared" ref="C1305:E1305" si="1409">IF(C157=0,"",C1018/C157)</f>
        <v>138.51032573959765</v>
      </c>
      <c r="D1305" s="61">
        <f t="shared" si="1409"/>
        <v>123.64066732832413</v>
      </c>
      <c r="E1305" s="62">
        <f t="shared" si="1409"/>
        <v>107.53471752802187</v>
      </c>
    </row>
    <row r="1306" spans="1:5" ht="15" customHeight="1" x14ac:dyDescent="0.25">
      <c r="A1306" s="41" t="str">
        <f t="shared" ref="A1306:B1306" si="1410">A1019</f>
        <v>D13A</v>
      </c>
      <c r="B1306" s="4" t="str">
        <f t="shared" si="1410"/>
        <v>Salida Nacional / National exit</v>
      </c>
      <c r="C1306" s="61">
        <f t="shared" ref="C1306:E1306" si="1411">IF(C158=0,"",C1019/C158)</f>
        <v>139.50481400951844</v>
      </c>
      <c r="D1306" s="61">
        <f t="shared" si="1411"/>
        <v>124.51141195225283</v>
      </c>
      <c r="E1306" s="62">
        <f t="shared" si="1411"/>
        <v>108.2893785386068</v>
      </c>
    </row>
    <row r="1307" spans="1:5" ht="15" customHeight="1" x14ac:dyDescent="0.25">
      <c r="A1307" s="41" t="str">
        <f t="shared" ref="A1307:B1307" si="1412">A1020</f>
        <v>D14</v>
      </c>
      <c r="B1307" s="4" t="str">
        <f t="shared" si="1412"/>
        <v>Salida Nacional / National exit</v>
      </c>
      <c r="C1307" s="61">
        <f t="shared" ref="C1307:E1307" si="1413">IF(C159=0,"",C1020/C159)</f>
        <v>140.69823442347251</v>
      </c>
      <c r="D1307" s="61">
        <f t="shared" si="1413"/>
        <v>125.56834493826756</v>
      </c>
      <c r="E1307" s="62">
        <f t="shared" si="1413"/>
        <v>109.20784134320704</v>
      </c>
    </row>
    <row r="1308" spans="1:5" ht="15" customHeight="1" x14ac:dyDescent="0.25">
      <c r="A1308" s="41" t="str">
        <f t="shared" ref="A1308:B1308" si="1414">A1021</f>
        <v>D15</v>
      </c>
      <c r="B1308" s="4" t="str">
        <f t="shared" si="1414"/>
        <v>Salida Nacional / National exit</v>
      </c>
      <c r="C1308" s="61">
        <f t="shared" ref="C1308:E1308" si="1415">IF(C160=0,"",C1021/C160)</f>
        <v>142.78338025692378</v>
      </c>
      <c r="D1308" s="61">
        <f t="shared" si="1415"/>
        <v>127.41558374953539</v>
      </c>
      <c r="E1308" s="62">
        <f t="shared" si="1415"/>
        <v>110.81318403451492</v>
      </c>
    </row>
    <row r="1309" spans="1:5" ht="15" customHeight="1" x14ac:dyDescent="0.25">
      <c r="A1309" s="41" t="str">
        <f t="shared" ref="A1309:B1309" si="1416">A1022</f>
        <v>D16</v>
      </c>
      <c r="B1309" s="4" t="str">
        <f t="shared" si="1416"/>
        <v>Salida Nacional / National exit</v>
      </c>
      <c r="C1309" s="61">
        <f t="shared" ref="C1309:E1309" si="1417">IF(C161=0,"",C1022/C161)</f>
        <v>144.55049646756089</v>
      </c>
      <c r="D1309" s="61">
        <f t="shared" si="1417"/>
        <v>128.98107887987183</v>
      </c>
      <c r="E1309" s="62">
        <f t="shared" si="1417"/>
        <v>112.17367741005138</v>
      </c>
    </row>
    <row r="1310" spans="1:5" ht="15" customHeight="1" x14ac:dyDescent="0.25">
      <c r="A1310" s="41" t="str">
        <f t="shared" ref="A1310:B1310" si="1418">A1023</f>
        <v>D16.01</v>
      </c>
      <c r="B1310" s="4" t="str">
        <f t="shared" si="1418"/>
        <v>Salida Nacional / National exit</v>
      </c>
      <c r="C1310" s="61">
        <f t="shared" ref="C1310:E1310" si="1419">IF(C162=0,"",C1023/C162)</f>
        <v>144.55060333235352</v>
      </c>
      <c r="D1310" s="61">
        <f t="shared" si="1419"/>
        <v>128.98117355180761</v>
      </c>
      <c r="E1310" s="62">
        <f t="shared" si="1419"/>
        <v>112.17375968468701</v>
      </c>
    </row>
    <row r="1311" spans="1:5" ht="15" customHeight="1" x14ac:dyDescent="0.25">
      <c r="A1311" s="41" t="str">
        <f t="shared" ref="A1311:B1311" si="1420">A1024</f>
        <v>E01</v>
      </c>
      <c r="B1311" s="4" t="str">
        <f t="shared" si="1420"/>
        <v>Salida Nacional / National exit</v>
      </c>
      <c r="C1311" s="61">
        <f t="shared" ref="C1311:E1311" si="1421">IF(C163=0,"",C1024/C163)</f>
        <v>104.84654949212685</v>
      </c>
      <c r="D1311" s="61">
        <f t="shared" si="1421"/>
        <v>94.418410564766376</v>
      </c>
      <c r="E1311" s="62">
        <f t="shared" si="1421"/>
        <v>82.202030197827511</v>
      </c>
    </row>
    <row r="1312" spans="1:5" ht="15" customHeight="1" x14ac:dyDescent="0.25">
      <c r="A1312" s="41" t="str">
        <f t="shared" ref="A1312:B1312" si="1422">A1025</f>
        <v>E02</v>
      </c>
      <c r="B1312" s="4" t="str">
        <f t="shared" si="1422"/>
        <v>Salida Nacional / National exit</v>
      </c>
      <c r="C1312" s="61">
        <f t="shared" ref="C1312:E1312" si="1423">IF(C164=0,"",C1025/C164)</f>
        <v>105.55714235737493</v>
      </c>
      <c r="D1312" s="61">
        <f t="shared" si="1423"/>
        <v>95.059587693356747</v>
      </c>
      <c r="E1312" s="62">
        <f t="shared" si="1423"/>
        <v>82.756329135323213</v>
      </c>
    </row>
    <row r="1313" spans="1:5" ht="15" customHeight="1" x14ac:dyDescent="0.25">
      <c r="A1313" s="41" t="str">
        <f t="shared" ref="A1313:B1313" si="1424">A1026</f>
        <v>E15</v>
      </c>
      <c r="B1313" s="4" t="str">
        <f t="shared" si="1424"/>
        <v>Salida Nacional / National exit</v>
      </c>
      <c r="C1313" s="61">
        <f t="shared" ref="C1313:E1313" si="1425">IF(C165=0,"",C1026/C165)</f>
        <v>112.4476780125549</v>
      </c>
      <c r="D1313" s="61">
        <f t="shared" si="1425"/>
        <v>101.27700709327685</v>
      </c>
      <c r="E1313" s="62">
        <f t="shared" si="1425"/>
        <v>88.131300907815685</v>
      </c>
    </row>
    <row r="1314" spans="1:5" ht="15" customHeight="1" x14ac:dyDescent="0.25">
      <c r="A1314" s="41" t="str">
        <f t="shared" ref="A1314:B1314" si="1426">A1027</f>
        <v>EG01</v>
      </c>
      <c r="B1314" s="4" t="str">
        <f t="shared" si="1426"/>
        <v>Salida Nacional / National exit</v>
      </c>
      <c r="C1314" s="61">
        <f t="shared" ref="C1314:E1314" si="1427">IF(C166=0,"",C1027/C166)</f>
        <v>108.14739616929424</v>
      </c>
      <c r="D1314" s="61">
        <f t="shared" si="1427"/>
        <v>97.396807193677787</v>
      </c>
      <c r="E1314" s="62">
        <f t="shared" si="1427"/>
        <v>84.776860167942019</v>
      </c>
    </row>
    <row r="1315" spans="1:5" ht="15" customHeight="1" x14ac:dyDescent="0.25">
      <c r="A1315" s="41" t="str">
        <f t="shared" ref="A1315:B1315" si="1428">A1028</f>
        <v>F00</v>
      </c>
      <c r="B1315" s="4" t="str">
        <f t="shared" si="1428"/>
        <v>Salida Nacional / National exit</v>
      </c>
      <c r="C1315" s="61">
        <f t="shared" ref="C1315:E1315" si="1429">IF(C167=0,"",C1028/C167)</f>
        <v>165.20497184696239</v>
      </c>
      <c r="D1315" s="61">
        <f t="shared" si="1429"/>
        <v>151.38505688096743</v>
      </c>
      <c r="E1315" s="62">
        <f t="shared" si="1429"/>
        <v>131.75302689507561</v>
      </c>
    </row>
    <row r="1316" spans="1:5" ht="15" customHeight="1" x14ac:dyDescent="0.25">
      <c r="A1316" s="41" t="str">
        <f t="shared" ref="A1316:B1316" si="1430">A1029</f>
        <v>F02</v>
      </c>
      <c r="B1316" s="4" t="str">
        <f t="shared" si="1430"/>
        <v>Salida Nacional / National exit</v>
      </c>
      <c r="C1316" s="61">
        <f t="shared" ref="C1316:E1316" si="1431">IF(C168=0,"",C1029/C168)</f>
        <v>161.66994114411969</v>
      </c>
      <c r="D1316" s="61">
        <f t="shared" si="1431"/>
        <v>148.1663417099235</v>
      </c>
      <c r="E1316" s="62">
        <f t="shared" si="1431"/>
        <v>128.95508656809338</v>
      </c>
    </row>
    <row r="1317" spans="1:5" ht="15" customHeight="1" x14ac:dyDescent="0.25">
      <c r="A1317" s="41" t="str">
        <f t="shared" ref="A1317:B1317" si="1432">A1030</f>
        <v>F06.2</v>
      </c>
      <c r="B1317" s="4" t="str">
        <f t="shared" si="1432"/>
        <v>Salida Nacional / National exit</v>
      </c>
      <c r="C1317" s="61">
        <f t="shared" ref="C1317:E1317" si="1433">IF(C169=0,"",C1030/C169)</f>
        <v>151.43597598958343</v>
      </c>
      <c r="D1317" s="61">
        <f t="shared" si="1433"/>
        <v>138.66896391863179</v>
      </c>
      <c r="E1317" s="62">
        <f t="shared" si="1433"/>
        <v>120.67731235095503</v>
      </c>
    </row>
    <row r="1318" spans="1:5" ht="15" customHeight="1" x14ac:dyDescent="0.25">
      <c r="A1318" s="41" t="str">
        <f t="shared" ref="A1318:B1318" si="1434">A1031</f>
        <v>F07</v>
      </c>
      <c r="B1318" s="4" t="str">
        <f t="shared" si="1434"/>
        <v>Salida Nacional / National exit</v>
      </c>
      <c r="C1318" s="61">
        <f t="shared" ref="C1318:E1318" si="1435">IF(C170=0,"",C1031/C170)</f>
        <v>150.41800532684931</v>
      </c>
      <c r="D1318" s="61">
        <f t="shared" si="1435"/>
        <v>137.72373447612483</v>
      </c>
      <c r="E1318" s="62">
        <f t="shared" si="1435"/>
        <v>119.85344350881056</v>
      </c>
    </row>
    <row r="1319" spans="1:5" ht="15" customHeight="1" x14ac:dyDescent="0.25">
      <c r="A1319" s="41" t="str">
        <f t="shared" ref="A1319:B1319" si="1436">A1032</f>
        <v>F07.01</v>
      </c>
      <c r="B1319" s="4" t="str">
        <f t="shared" si="1436"/>
        <v>Salida Nacional / National exit</v>
      </c>
      <c r="C1319" s="61">
        <f t="shared" ref="C1319:E1319" si="1437">IF(C171=0,"",C1032/C171)</f>
        <v>149.0267491705099</v>
      </c>
      <c r="D1319" s="61">
        <f t="shared" si="1437"/>
        <v>136.42582918855086</v>
      </c>
      <c r="E1319" s="62">
        <f t="shared" si="1437"/>
        <v>118.72146266239371</v>
      </c>
    </row>
    <row r="1320" spans="1:5" ht="15" customHeight="1" x14ac:dyDescent="0.25">
      <c r="A1320" s="41" t="str">
        <f t="shared" ref="A1320:B1320" si="1438">A1033</f>
        <v>F07.04</v>
      </c>
      <c r="B1320" s="4" t="str">
        <f t="shared" si="1438"/>
        <v>Salida Nacional / National exit</v>
      </c>
      <c r="C1320" s="61">
        <f t="shared" ref="C1320:E1320" si="1439">IF(C172=0,"",C1033/C172)</f>
        <v>138.99017571460078</v>
      </c>
      <c r="D1320" s="61">
        <f t="shared" si="1439"/>
        <v>127.1064400551458</v>
      </c>
      <c r="E1320" s="62">
        <f t="shared" si="1439"/>
        <v>110.59861545773175</v>
      </c>
    </row>
    <row r="1321" spans="1:5" ht="15" customHeight="1" x14ac:dyDescent="0.25">
      <c r="A1321" s="41" t="str">
        <f t="shared" ref="A1321:B1321" si="1440">A1034</f>
        <v>F09</v>
      </c>
      <c r="B1321" s="4" t="str">
        <f t="shared" si="1440"/>
        <v>Salida Nacional / National exit</v>
      </c>
      <c r="C1321" s="61">
        <f t="shared" ref="C1321:E1321" si="1441">IF(C173=0,"",C1034/C173)</f>
        <v>145.48664976233491</v>
      </c>
      <c r="D1321" s="61">
        <f t="shared" si="1441"/>
        <v>133.1447592249813</v>
      </c>
      <c r="E1321" s="62">
        <f t="shared" si="1441"/>
        <v>115.86237544774571</v>
      </c>
    </row>
    <row r="1322" spans="1:5" ht="15" customHeight="1" x14ac:dyDescent="0.25">
      <c r="A1322" s="41" t="str">
        <f t="shared" ref="A1322:B1322" si="1442">A1035</f>
        <v>F11</v>
      </c>
      <c r="B1322" s="4" t="str">
        <f t="shared" si="1442"/>
        <v>Salida Nacional / National exit</v>
      </c>
      <c r="C1322" s="61">
        <f t="shared" ref="C1322:E1322" si="1443">IF(C174=0,"",C1035/C174)</f>
        <v>138.88688974475738</v>
      </c>
      <c r="D1322" s="61">
        <f t="shared" si="1443"/>
        <v>127.01659884623368</v>
      </c>
      <c r="E1322" s="62">
        <f t="shared" si="1443"/>
        <v>110.52102638616373</v>
      </c>
    </row>
    <row r="1323" spans="1:5" ht="15" customHeight="1" x14ac:dyDescent="0.25">
      <c r="A1323" s="41" t="str">
        <f t="shared" ref="A1323:B1323" si="1444">A1036</f>
        <v>F13</v>
      </c>
      <c r="B1323" s="4" t="str">
        <f t="shared" si="1444"/>
        <v>Salida Nacional / National exit</v>
      </c>
      <c r="C1323" s="61">
        <f t="shared" ref="C1323:E1323" si="1445">IF(C175=0,"",C1036/C175)</f>
        <v>133.21156515359237</v>
      </c>
      <c r="D1323" s="61">
        <f t="shared" si="1445"/>
        <v>121.74681642937604</v>
      </c>
      <c r="E1323" s="62">
        <f t="shared" si="1445"/>
        <v>105.92784578589101</v>
      </c>
    </row>
    <row r="1324" spans="1:5" ht="15" customHeight="1" x14ac:dyDescent="0.25">
      <c r="A1324" s="41" t="str">
        <f t="shared" ref="A1324:B1324" si="1446">A1037</f>
        <v>F14</v>
      </c>
      <c r="B1324" s="4" t="str">
        <f t="shared" si="1446"/>
        <v>Salida Nacional / National exit</v>
      </c>
      <c r="C1324" s="61">
        <f t="shared" ref="C1324:E1324" si="1447">IF(C176=0,"",C1037/C176)</f>
        <v>129.81913831294267</v>
      </c>
      <c r="D1324" s="61">
        <f t="shared" si="1447"/>
        <v>118.59679904913972</v>
      </c>
      <c r="E1324" s="62">
        <f t="shared" si="1447"/>
        <v>103.18226736356053</v>
      </c>
    </row>
    <row r="1325" spans="1:5" ht="15" customHeight="1" x14ac:dyDescent="0.25">
      <c r="A1325" s="41" t="str">
        <f t="shared" ref="A1325:B1325" si="1448">A1038</f>
        <v>F19</v>
      </c>
      <c r="B1325" s="4" t="str">
        <f t="shared" si="1448"/>
        <v>Salida Nacional / National exit</v>
      </c>
      <c r="C1325" s="61">
        <f t="shared" ref="C1325:E1325" si="1449">IF(C177=0,"",C1038/C177)</f>
        <v>131.3744258310517</v>
      </c>
      <c r="D1325" s="61">
        <f t="shared" si="1449"/>
        <v>119.28985281435587</v>
      </c>
      <c r="E1325" s="62">
        <f t="shared" si="1449"/>
        <v>103.78302304197358</v>
      </c>
    </row>
    <row r="1326" spans="1:5" ht="15" customHeight="1" x14ac:dyDescent="0.25">
      <c r="A1326" s="41" t="str">
        <f t="shared" ref="A1326:B1326" si="1450">A1039</f>
        <v>F21</v>
      </c>
      <c r="B1326" s="4" t="str">
        <f t="shared" si="1450"/>
        <v>Salida Nacional / National exit</v>
      </c>
      <c r="C1326" s="61">
        <f t="shared" ref="C1326:E1326" si="1451">IF(C178=0,"",C1039/C178)</f>
        <v>126.22931394837275</v>
      </c>
      <c r="D1326" s="61">
        <f t="shared" si="1451"/>
        <v>114.51239564929516</v>
      </c>
      <c r="E1326" s="62">
        <f t="shared" si="1451"/>
        <v>99.618956704244994</v>
      </c>
    </row>
    <row r="1327" spans="1:5" ht="15" customHeight="1" x14ac:dyDescent="0.25">
      <c r="A1327" s="41" t="str">
        <f t="shared" ref="A1327:B1327" si="1452">A1040</f>
        <v>F23</v>
      </c>
      <c r="B1327" s="4" t="str">
        <f t="shared" si="1452"/>
        <v>Salida Nacional / National exit</v>
      </c>
      <c r="C1327" s="61">
        <f t="shared" ref="C1327:E1327" si="1453">IF(C179=0,"",C1040/C179)</f>
        <v>124.08743790280546</v>
      </c>
      <c r="D1327" s="61">
        <f t="shared" si="1453"/>
        <v>112.52357183090241</v>
      </c>
      <c r="E1327" s="62">
        <f t="shared" si="1453"/>
        <v>97.885483430134158</v>
      </c>
    </row>
    <row r="1328" spans="1:5" ht="15" customHeight="1" x14ac:dyDescent="0.25">
      <c r="A1328" s="41" t="str">
        <f t="shared" ref="A1328:B1328" si="1454">A1041</f>
        <v>F25</v>
      </c>
      <c r="B1328" s="4" t="str">
        <f t="shared" si="1454"/>
        <v>Salida Nacional / National exit</v>
      </c>
      <c r="C1328" s="61">
        <f t="shared" ref="C1328:E1328" si="1455">IF(C180=0,"",C1041/C180)</f>
        <v>115.16520066290128</v>
      </c>
      <c r="D1328" s="61">
        <f t="shared" si="1455"/>
        <v>104.23889169136037</v>
      </c>
      <c r="E1328" s="62">
        <f t="shared" si="1455"/>
        <v>90.664496093981427</v>
      </c>
    </row>
    <row r="1329" spans="1:5" ht="15" customHeight="1" x14ac:dyDescent="0.25">
      <c r="A1329" s="41" t="str">
        <f t="shared" ref="A1329:B1329" si="1456">A1042</f>
        <v>F26</v>
      </c>
      <c r="B1329" s="4" t="str">
        <f t="shared" si="1456"/>
        <v>Salida Nacional / National exit</v>
      </c>
      <c r="C1329" s="61">
        <f t="shared" ref="C1329:E1329" si="1457">IF(C181=0,"",C1042/C181)</f>
        <v>112.26008248002908</v>
      </c>
      <c r="D1329" s="61">
        <f t="shared" si="1457"/>
        <v>101.54136479698229</v>
      </c>
      <c r="E1329" s="62">
        <f t="shared" si="1457"/>
        <v>88.313312075389703</v>
      </c>
    </row>
    <row r="1330" spans="1:5" ht="15" customHeight="1" x14ac:dyDescent="0.25">
      <c r="A1330" s="41" t="str">
        <f t="shared" ref="A1330:B1330" si="1458">A1043</f>
        <v>F26.02</v>
      </c>
      <c r="B1330" s="4" t="str">
        <f t="shared" si="1458"/>
        <v>Salida Nacional / National exit</v>
      </c>
      <c r="C1330" s="61">
        <f t="shared" ref="C1330:E1330" si="1459">IF(C182=0,"",C1043/C182)</f>
        <v>111.7321609805018</v>
      </c>
      <c r="D1330" s="61">
        <f t="shared" si="1459"/>
        <v>101.05116703102176</v>
      </c>
      <c r="E1330" s="62">
        <f t="shared" si="1459"/>
        <v>87.886052144940905</v>
      </c>
    </row>
    <row r="1331" spans="1:5" ht="15" customHeight="1" x14ac:dyDescent="0.25">
      <c r="A1331" s="41" t="str">
        <f t="shared" ref="A1331:B1331" si="1460">A1044</f>
        <v>F26A</v>
      </c>
      <c r="B1331" s="4" t="str">
        <f t="shared" si="1460"/>
        <v>Salida Nacional / National exit</v>
      </c>
      <c r="C1331" s="61">
        <f t="shared" ref="C1331:E1331" si="1461">IF(C183=0,"",C1044/C183)</f>
        <v>110.74370648023813</v>
      </c>
      <c r="D1331" s="61">
        <f t="shared" si="1461"/>
        <v>100.13334461193718</v>
      </c>
      <c r="E1331" s="62">
        <f t="shared" si="1461"/>
        <v>87.086071463319414</v>
      </c>
    </row>
    <row r="1332" spans="1:5" ht="15" customHeight="1" x14ac:dyDescent="0.25">
      <c r="A1332" s="41" t="str">
        <f t="shared" ref="A1332:B1332" si="1462">A1045</f>
        <v>F27</v>
      </c>
      <c r="B1332" s="4" t="str">
        <f t="shared" si="1462"/>
        <v>Salida Nacional / National exit</v>
      </c>
      <c r="C1332" s="61">
        <f t="shared" ref="C1332:E1332" si="1463">IF(C184=0,"",C1045/C184)</f>
        <v>109.0978097857712</v>
      </c>
      <c r="D1332" s="61">
        <f t="shared" si="1463"/>
        <v>98.605058904020453</v>
      </c>
      <c r="E1332" s="62">
        <f t="shared" si="1463"/>
        <v>85.754006548680465</v>
      </c>
    </row>
    <row r="1333" spans="1:5" ht="15" customHeight="1" x14ac:dyDescent="0.25">
      <c r="A1333" s="41" t="str">
        <f t="shared" ref="A1333:B1333" si="1464">A1046</f>
        <v>F28</v>
      </c>
      <c r="B1333" s="4" t="str">
        <f t="shared" si="1464"/>
        <v>Salida Nacional / National exit</v>
      </c>
      <c r="C1333" s="61">
        <f t="shared" ref="C1333:E1333" si="1465">IF(C185=0,"",C1046/C185)</f>
        <v>106.68530152905997</v>
      </c>
      <c r="D1333" s="61">
        <f t="shared" si="1465"/>
        <v>96.364941464476615</v>
      </c>
      <c r="E1333" s="62">
        <f t="shared" si="1465"/>
        <v>83.801503930596894</v>
      </c>
    </row>
    <row r="1334" spans="1:5" ht="15" customHeight="1" x14ac:dyDescent="0.25">
      <c r="A1334" s="41" t="str">
        <f t="shared" ref="A1334:B1334" si="1466">A1047</f>
        <v>G03</v>
      </c>
      <c r="B1334" s="4" t="str">
        <f t="shared" si="1466"/>
        <v>Salida Nacional / National exit</v>
      </c>
      <c r="C1334" s="61">
        <f t="shared" ref="C1334:E1334" si="1467">IF(C186=0,"",C1047/C186)</f>
        <v>114.97308075289187</v>
      </c>
      <c r="D1334" s="61">
        <f t="shared" si="1467"/>
        <v>103.55571063333893</v>
      </c>
      <c r="E1334" s="62">
        <f t="shared" si="1467"/>
        <v>90.101244773251238</v>
      </c>
    </row>
    <row r="1335" spans="1:5" ht="15" customHeight="1" x14ac:dyDescent="0.25">
      <c r="A1335" s="41" t="str">
        <f t="shared" ref="A1335:B1335" si="1468">A1048</f>
        <v>G04E.C.</v>
      </c>
      <c r="B1335" s="4" t="str">
        <f t="shared" si="1468"/>
        <v>Salida Nacional / National exit</v>
      </c>
      <c r="C1335" s="61">
        <f t="shared" ref="C1335:E1335" si="1469">IF(C187=0,"",C1048/C187)</f>
        <v>113.59750937162117</v>
      </c>
      <c r="D1335" s="61">
        <f t="shared" si="1469"/>
        <v>102.3145147931493</v>
      </c>
      <c r="E1335" s="62">
        <f t="shared" si="1469"/>
        <v>89.028228433829113</v>
      </c>
    </row>
    <row r="1336" spans="1:5" ht="15" customHeight="1" x14ac:dyDescent="0.25">
      <c r="A1336" s="41" t="str">
        <f t="shared" ref="A1336:B1336" si="1470">A1049</f>
        <v>G07</v>
      </c>
      <c r="B1336" s="4" t="str">
        <f t="shared" si="1470"/>
        <v>Salida Nacional / National exit</v>
      </c>
      <c r="C1336" s="61">
        <f t="shared" ref="C1336:E1336" si="1471">IF(C188=0,"",C1049/C188)</f>
        <v>107.60104400107521</v>
      </c>
      <c r="D1336" s="61">
        <f t="shared" si="1471"/>
        <v>96.86643633090641</v>
      </c>
      <c r="E1336" s="62">
        <f t="shared" si="1471"/>
        <v>84.317243517471312</v>
      </c>
    </row>
    <row r="1337" spans="1:5" ht="15" customHeight="1" x14ac:dyDescent="0.25">
      <c r="A1337" s="41" t="str">
        <f t="shared" ref="A1337:B1337" si="1472">A1050</f>
        <v>H1</v>
      </c>
      <c r="B1337" s="4" t="str">
        <f t="shared" si="1472"/>
        <v>Salida Nacional / National exit</v>
      </c>
      <c r="C1337" s="61">
        <f t="shared" ref="C1337:E1337" si="1473">IF(C189=0,"",C1050/C189)</f>
        <v>113.15008469026945</v>
      </c>
      <c r="D1337" s="61">
        <f t="shared" si="1473"/>
        <v>104.09903556827803</v>
      </c>
      <c r="E1337" s="62">
        <f t="shared" si="1473"/>
        <v>90.376224885334537</v>
      </c>
    </row>
    <row r="1338" spans="1:5" ht="15" customHeight="1" x14ac:dyDescent="0.25">
      <c r="A1338" s="41" t="str">
        <f t="shared" ref="A1338:B1338" si="1474">A1051</f>
        <v>H72.1</v>
      </c>
      <c r="B1338" s="4" t="str">
        <f t="shared" si="1474"/>
        <v>Salida Nacional / National exit</v>
      </c>
      <c r="C1338" s="61">
        <f t="shared" ref="C1338:E1338" si="1475">IF(C190=0,"",C1051/C190)</f>
        <v>161.93352376649162</v>
      </c>
      <c r="D1338" s="61">
        <f t="shared" si="1475"/>
        <v>148.41082594562556</v>
      </c>
      <c r="E1338" s="62">
        <f t="shared" si="1475"/>
        <v>129.16816930685548</v>
      </c>
    </row>
    <row r="1339" spans="1:5" ht="15" customHeight="1" x14ac:dyDescent="0.25">
      <c r="A1339" s="41" t="str">
        <f t="shared" ref="A1339:B1339" si="1476">A1052</f>
        <v>I001</v>
      </c>
      <c r="B1339" s="4" t="str">
        <f t="shared" si="1476"/>
        <v>Salida Nacional / National exit</v>
      </c>
      <c r="C1339" s="61">
        <f t="shared" ref="C1339:E1339" si="1477">IF(C191=0,"",C1052/C191)</f>
        <v>146.32632475044232</v>
      </c>
      <c r="D1339" s="61">
        <f t="shared" si="1477"/>
        <v>130.60662278628712</v>
      </c>
      <c r="E1339" s="62">
        <f t="shared" si="1477"/>
        <v>113.58754657635815</v>
      </c>
    </row>
    <row r="1340" spans="1:5" ht="15" customHeight="1" x14ac:dyDescent="0.25">
      <c r="A1340" s="41" t="str">
        <f t="shared" ref="A1340:B1340" si="1478">A1053</f>
        <v>I003</v>
      </c>
      <c r="B1340" s="4" t="str">
        <f t="shared" si="1478"/>
        <v>Salida Nacional / National exit</v>
      </c>
      <c r="C1340" s="61">
        <f t="shared" ref="C1340:E1340" si="1479">IF(C192=0,"",C1053/C192)</f>
        <v>151.76735205747175</v>
      </c>
      <c r="D1340" s="61">
        <f t="shared" si="1479"/>
        <v>135.58719776888307</v>
      </c>
      <c r="E1340" s="62">
        <f t="shared" si="1479"/>
        <v>117.91956228870004</v>
      </c>
    </row>
    <row r="1341" spans="1:5" ht="15" customHeight="1" x14ac:dyDescent="0.25">
      <c r="A1341" s="41" t="str">
        <f t="shared" ref="A1341:B1341" si="1480">A1054</f>
        <v>I005</v>
      </c>
      <c r="B1341" s="4" t="str">
        <f t="shared" si="1480"/>
        <v>Salida Nacional / National exit</v>
      </c>
      <c r="C1341" s="61">
        <f t="shared" ref="C1341:E1341" si="1481">IF(C193=0,"",C1054/C193)</f>
        <v>155.90565208436044</v>
      </c>
      <c r="D1341" s="61">
        <f t="shared" si="1481"/>
        <v>139.37529005758927</v>
      </c>
      <c r="E1341" s="62">
        <f t="shared" si="1481"/>
        <v>121.21437772101844</v>
      </c>
    </row>
    <row r="1342" spans="1:5" ht="15" customHeight="1" x14ac:dyDescent="0.25">
      <c r="A1342" s="41" t="str">
        <f t="shared" ref="A1342:B1342" si="1482">A1055</f>
        <v>I006</v>
      </c>
      <c r="B1342" s="4" t="str">
        <f t="shared" si="1482"/>
        <v>Salida Nacional / National exit</v>
      </c>
      <c r="C1342" s="61">
        <f t="shared" ref="C1342:E1342" si="1483">IF(C194=0,"",C1055/C194)</f>
        <v>159.01137050531051</v>
      </c>
      <c r="D1342" s="61">
        <f t="shared" si="1483"/>
        <v>142.21818398138697</v>
      </c>
      <c r="E1342" s="62">
        <f t="shared" si="1483"/>
        <v>123.68707639324965</v>
      </c>
    </row>
    <row r="1343" spans="1:5" ht="15" customHeight="1" x14ac:dyDescent="0.25">
      <c r="A1343" s="41" t="str">
        <f t="shared" ref="A1343:B1343" si="1484">A1056</f>
        <v>I007</v>
      </c>
      <c r="B1343" s="4" t="str">
        <f t="shared" si="1484"/>
        <v>Salida Nacional / National exit</v>
      </c>
      <c r="C1343" s="61">
        <f t="shared" ref="C1343:E1343" si="1485">IF(C195=0,"",C1056/C195)</f>
        <v>162.03687447872611</v>
      </c>
      <c r="D1343" s="61">
        <f t="shared" si="1485"/>
        <v>144.98765168471385</v>
      </c>
      <c r="E1343" s="62">
        <f t="shared" si="1485"/>
        <v>126.09591024226488</v>
      </c>
    </row>
    <row r="1344" spans="1:5" ht="15" customHeight="1" x14ac:dyDescent="0.25">
      <c r="A1344" s="41" t="str">
        <f t="shared" ref="A1344:B1344" si="1486">A1057</f>
        <v>I008X</v>
      </c>
      <c r="B1344" s="4" t="str">
        <f t="shared" si="1486"/>
        <v>Salida Nacional / National exit</v>
      </c>
      <c r="C1344" s="61">
        <f t="shared" ref="C1344:E1344" si="1487">IF(C196=0,"",C1057/C196)</f>
        <v>173.69045493209461</v>
      </c>
      <c r="D1344" s="61">
        <f t="shared" si="1487"/>
        <v>155.65503635097548</v>
      </c>
      <c r="E1344" s="62">
        <f t="shared" si="1487"/>
        <v>135.37421207394502</v>
      </c>
    </row>
    <row r="1345" spans="1:5" ht="15" customHeight="1" x14ac:dyDescent="0.25">
      <c r="A1345" s="41" t="str">
        <f t="shared" ref="A1345:B1345" si="1488">A1058</f>
        <v>I012</v>
      </c>
      <c r="B1345" s="4" t="str">
        <f t="shared" si="1488"/>
        <v>Salida Nacional / National exit</v>
      </c>
      <c r="C1345" s="61">
        <f t="shared" ref="C1345:E1345" si="1489">IF(C197=0,"",C1058/C197)</f>
        <v>183.25925710987502</v>
      </c>
      <c r="D1345" s="61">
        <f t="shared" si="1489"/>
        <v>164.41406916790166</v>
      </c>
      <c r="E1345" s="62">
        <f t="shared" si="1489"/>
        <v>142.99266334120514</v>
      </c>
    </row>
    <row r="1346" spans="1:5" ht="15" customHeight="1" x14ac:dyDescent="0.25">
      <c r="A1346" s="41" t="str">
        <f t="shared" ref="A1346:B1346" si="1490">A1059</f>
        <v>I014</v>
      </c>
      <c r="B1346" s="4" t="str">
        <f t="shared" si="1490"/>
        <v>Salida Nacional / National exit</v>
      </c>
      <c r="C1346" s="61">
        <f t="shared" ref="C1346:E1346" si="1491">IF(C198=0,"",C1059/C198)</f>
        <v>188.57136989178562</v>
      </c>
      <c r="D1346" s="61">
        <f t="shared" si="1491"/>
        <v>169.25611936634394</v>
      </c>
      <c r="E1346" s="62">
        <f t="shared" si="1491"/>
        <v>147.20169119364976</v>
      </c>
    </row>
    <row r="1347" spans="1:5" ht="15" customHeight="1" x14ac:dyDescent="0.25">
      <c r="A1347" s="41" t="str">
        <f t="shared" ref="A1347:B1347" si="1492">A1060</f>
        <v>I015ERM</v>
      </c>
      <c r="B1347" s="4" t="str">
        <f t="shared" si="1492"/>
        <v>Salida Nacional / National exit</v>
      </c>
      <c r="C1347" s="61">
        <f t="shared" ref="C1347:E1347" si="1493">IF(C199=0,"",C1060/C199)</f>
        <v>191.48199533812013</v>
      </c>
      <c r="D1347" s="61">
        <f t="shared" si="1493"/>
        <v>171.90155575284933</v>
      </c>
      <c r="E1347" s="62">
        <f t="shared" si="1493"/>
        <v>149.50034391102278</v>
      </c>
    </row>
    <row r="1348" spans="1:5" ht="15" customHeight="1" x14ac:dyDescent="0.25">
      <c r="A1348" s="41" t="str">
        <f t="shared" ref="A1348:B1348" si="1494">A1061</f>
        <v>I016</v>
      </c>
      <c r="B1348" s="4" t="str">
        <f t="shared" si="1494"/>
        <v>Salida Nacional / National exit</v>
      </c>
      <c r="C1348" s="61">
        <f t="shared" ref="C1348:E1348" si="1495">IF(C200=0,"",C1061/C200)</f>
        <v>193.75476334702338</v>
      </c>
      <c r="D1348" s="61">
        <f t="shared" si="1495"/>
        <v>173.96725032595549</v>
      </c>
      <c r="E1348" s="62">
        <f t="shared" si="1495"/>
        <v>151.29525172583729</v>
      </c>
    </row>
    <row r="1349" spans="1:5" ht="15" customHeight="1" x14ac:dyDescent="0.25">
      <c r="A1349" s="41" t="str">
        <f t="shared" ref="A1349:B1349" si="1496">A1062</f>
        <v>I018</v>
      </c>
      <c r="B1349" s="4" t="str">
        <f t="shared" si="1496"/>
        <v>Salida Nacional / National exit</v>
      </c>
      <c r="C1349" s="61">
        <f t="shared" ref="C1349:E1349" si="1497">IF(C201=0,"",C1062/C201)</f>
        <v>199.69360806893954</v>
      </c>
      <c r="D1349" s="61">
        <f t="shared" si="1497"/>
        <v>179.36500287462081</v>
      </c>
      <c r="E1349" s="62">
        <f t="shared" si="1497"/>
        <v>155.98542633256338</v>
      </c>
    </row>
    <row r="1350" spans="1:5" ht="15" customHeight="1" x14ac:dyDescent="0.25">
      <c r="A1350" s="41" t="str">
        <f t="shared" ref="A1350:B1350" si="1498">A1063</f>
        <v>I019</v>
      </c>
      <c r="B1350" s="4" t="str">
        <f t="shared" si="1498"/>
        <v>Salida Nacional / National exit</v>
      </c>
      <c r="C1350" s="61">
        <f t="shared" ref="C1350:E1350" si="1499">IF(C202=0,"",C1063/C202)</f>
        <v>202.72948876066911</v>
      </c>
      <c r="D1350" s="61">
        <f t="shared" si="1499"/>
        <v>182.12428241610377</v>
      </c>
      <c r="E1350" s="62">
        <f t="shared" si="1499"/>
        <v>158.38299878918178</v>
      </c>
    </row>
    <row r="1351" spans="1:5" ht="15" customHeight="1" x14ac:dyDescent="0.25">
      <c r="A1351" s="41" t="str">
        <f t="shared" ref="A1351:B1351" si="1500">A1064</f>
        <v>I020</v>
      </c>
      <c r="B1351" s="4" t="str">
        <f t="shared" si="1500"/>
        <v>Salida Nacional / National exit</v>
      </c>
      <c r="C1351" s="61">
        <f t="shared" ref="C1351:E1351" si="1501">IF(C203=0,"",C1064/C203)</f>
        <v>205.49828892203288</v>
      </c>
      <c r="D1351" s="61">
        <f t="shared" si="1501"/>
        <v>184.64081531560757</v>
      </c>
      <c r="E1351" s="62">
        <f t="shared" si="1501"/>
        <v>160.5696456567122</v>
      </c>
    </row>
    <row r="1352" spans="1:5" ht="15" customHeight="1" x14ac:dyDescent="0.25">
      <c r="A1352" s="41" t="str">
        <f t="shared" ref="A1352:B1352" si="1502">A1065</f>
        <v>I020A</v>
      </c>
      <c r="B1352" s="4" t="str">
        <f t="shared" si="1502"/>
        <v>Salida Nacional / National exit</v>
      </c>
      <c r="C1352" s="61">
        <f t="shared" ref="C1352:E1352" si="1503">IF(C204=0,"",C1065/C204)</f>
        <v>207.81987618732046</v>
      </c>
      <c r="D1352" s="61">
        <f t="shared" si="1503"/>
        <v>186.75088118951575</v>
      </c>
      <c r="E1352" s="62">
        <f t="shared" si="1503"/>
        <v>162.40310824898506</v>
      </c>
    </row>
    <row r="1353" spans="1:5" ht="15" customHeight="1" x14ac:dyDescent="0.25">
      <c r="A1353" s="41" t="str">
        <f t="shared" ref="A1353:B1353" si="1504">A1066</f>
        <v>I022</v>
      </c>
      <c r="B1353" s="4" t="str">
        <f t="shared" si="1504"/>
        <v>Salida Nacional / National exit</v>
      </c>
      <c r="C1353" s="61">
        <f t="shared" ref="C1353:E1353" si="1505">IF(C205=0,"",C1066/C205)</f>
        <v>212.05236317787367</v>
      </c>
      <c r="D1353" s="61">
        <f t="shared" si="1505"/>
        <v>190.59774341781119</v>
      </c>
      <c r="E1353" s="62">
        <f t="shared" si="1505"/>
        <v>165.74569488593391</v>
      </c>
    </row>
    <row r="1354" spans="1:5" ht="15" customHeight="1" x14ac:dyDescent="0.25">
      <c r="A1354" s="41" t="str">
        <f t="shared" ref="A1354:B1354" si="1506">A1067</f>
        <v>I023</v>
      </c>
      <c r="B1354" s="4" t="str">
        <f t="shared" si="1506"/>
        <v>Salida Nacional / National exit</v>
      </c>
      <c r="C1354" s="61">
        <f t="shared" ref="C1354:E1354" si="1507">IF(C206=0,"",C1067/C206)</f>
        <v>215.54864152835245</v>
      </c>
      <c r="D1354" s="61">
        <f t="shared" si="1507"/>
        <v>193.77547347488726</v>
      </c>
      <c r="E1354" s="62">
        <f t="shared" si="1507"/>
        <v>168.50686422194084</v>
      </c>
    </row>
    <row r="1355" spans="1:5" ht="15" customHeight="1" x14ac:dyDescent="0.25">
      <c r="A1355" s="41" t="str">
        <f t="shared" ref="A1355:B1355" si="1508">A1068</f>
        <v>I024</v>
      </c>
      <c r="B1355" s="4" t="str">
        <f t="shared" si="1508"/>
        <v>Salida Nacional / National exit</v>
      </c>
      <c r="C1355" s="61">
        <f t="shared" ref="C1355:E1355" si="1509">IF(C207=0,"",C1068/C207)</f>
        <v>218.87636872357712</v>
      </c>
      <c r="D1355" s="61">
        <f t="shared" si="1509"/>
        <v>196.80000918685843</v>
      </c>
      <c r="E1355" s="62">
        <f t="shared" si="1509"/>
        <v>171.13492107810976</v>
      </c>
    </row>
    <row r="1356" spans="1:5" ht="15" customHeight="1" x14ac:dyDescent="0.25">
      <c r="A1356" s="41" t="str">
        <f t="shared" ref="A1356:B1356" si="1510">A1069</f>
        <v>I025</v>
      </c>
      <c r="B1356" s="4" t="str">
        <f t="shared" si="1510"/>
        <v>Salida Nacional / National exit</v>
      </c>
      <c r="C1356" s="61">
        <f t="shared" ref="C1356:E1356" si="1511">IF(C208=0,"",C1069/C208)</f>
        <v>220.79172276055667</v>
      </c>
      <c r="D1356" s="61">
        <f t="shared" si="1511"/>
        <v>198.54085401759627</v>
      </c>
      <c r="E1356" s="62">
        <f t="shared" si="1511"/>
        <v>172.6475628944516</v>
      </c>
    </row>
    <row r="1357" spans="1:5" ht="15" customHeight="1" x14ac:dyDescent="0.25">
      <c r="A1357" s="41" t="str">
        <f t="shared" ref="A1357:B1357" si="1512">A1070</f>
        <v>I15</v>
      </c>
      <c r="B1357" s="4" t="str">
        <f t="shared" si="1512"/>
        <v>Salida Nacional / National exit</v>
      </c>
      <c r="C1357" s="61">
        <f t="shared" ref="C1357:E1357" si="1513">IF(C209=0,"",C1070/C209)</f>
        <v>191.48181716565168</v>
      </c>
      <c r="D1357" s="61">
        <f t="shared" si="1513"/>
        <v>171.90139381379532</v>
      </c>
      <c r="E1357" s="62">
        <f t="shared" si="1513"/>
        <v>149.50020320015611</v>
      </c>
    </row>
    <row r="1358" spans="1:5" ht="15" customHeight="1" x14ac:dyDescent="0.25">
      <c r="A1358" s="41" t="str">
        <f t="shared" ref="A1358:B1358" si="1514">A1071</f>
        <v>J01A</v>
      </c>
      <c r="B1358" s="4" t="str">
        <f t="shared" si="1514"/>
        <v>Salida Nacional / National exit</v>
      </c>
      <c r="C1358" s="61">
        <f t="shared" ref="C1358:E1358" si="1515">IF(C210=0,"",C1071/C210)</f>
        <v>109.13866385318562</v>
      </c>
      <c r="D1358" s="61">
        <f t="shared" si="1515"/>
        <v>98.309493959792363</v>
      </c>
      <c r="E1358" s="62">
        <f t="shared" si="1515"/>
        <v>85.503506006470261</v>
      </c>
    </row>
    <row r="1359" spans="1:5" ht="15" customHeight="1" x14ac:dyDescent="0.25">
      <c r="A1359" s="41" t="str">
        <f t="shared" ref="A1359:B1359" si="1516">A1072</f>
        <v>K02</v>
      </c>
      <c r="B1359" s="4" t="str">
        <f t="shared" si="1516"/>
        <v>Salida Nacional / National exit</v>
      </c>
      <c r="C1359" s="61">
        <f t="shared" ref="C1359:E1359" si="1517">IF(C211=0,"",C1072/C211)</f>
        <v>178.31761245264477</v>
      </c>
      <c r="D1359" s="61">
        <f t="shared" si="1517"/>
        <v>162.68905974972407</v>
      </c>
      <c r="E1359" s="62">
        <f t="shared" si="1517"/>
        <v>141.50215692756439</v>
      </c>
    </row>
    <row r="1360" spans="1:5" ht="15" customHeight="1" x14ac:dyDescent="0.25">
      <c r="A1360" s="41" t="str">
        <f t="shared" ref="A1360:B1360" si="1518">A1073</f>
        <v>K05</v>
      </c>
      <c r="B1360" s="4" t="str">
        <f t="shared" si="1518"/>
        <v>Salida Nacional / National exit</v>
      </c>
      <c r="C1360" s="61">
        <f t="shared" ref="C1360:E1360" si="1519">IF(C212=0,"",C1073/C212)</f>
        <v>174.82162131027232</v>
      </c>
      <c r="D1360" s="61">
        <f t="shared" si="1519"/>
        <v>159.51068856195445</v>
      </c>
      <c r="E1360" s="62">
        <f t="shared" si="1519"/>
        <v>138.73988457015884</v>
      </c>
    </row>
    <row r="1361" spans="1:5" ht="15" customHeight="1" x14ac:dyDescent="0.25">
      <c r="A1361" s="41" t="str">
        <f t="shared" ref="A1361:B1361" si="1520">A1074</f>
        <v>K07</v>
      </c>
      <c r="B1361" s="4" t="str">
        <f t="shared" si="1520"/>
        <v>Salida Nacional / National exit</v>
      </c>
      <c r="C1361" s="61">
        <f t="shared" ref="C1361:E1361" si="1521">IF(C213=0,"",C1074/C213)</f>
        <v>172.18659662404207</v>
      </c>
      <c r="D1361" s="61">
        <f t="shared" si="1521"/>
        <v>157.11506277209827</v>
      </c>
      <c r="E1361" s="62">
        <f t="shared" si="1521"/>
        <v>136.65788391414</v>
      </c>
    </row>
    <row r="1362" spans="1:5" ht="15" customHeight="1" x14ac:dyDescent="0.25">
      <c r="A1362" s="41" t="str">
        <f t="shared" ref="A1362:B1362" si="1522">A1075</f>
        <v>K11.01</v>
      </c>
      <c r="B1362" s="4" t="str">
        <f t="shared" si="1522"/>
        <v>Salida Nacional / National exit</v>
      </c>
      <c r="C1362" s="61">
        <f t="shared" ref="C1362:E1362" si="1523">IF(C214=0,"",C1075/C214)</f>
        <v>166.81229661597334</v>
      </c>
      <c r="D1362" s="61">
        <f t="shared" si="1523"/>
        <v>152.22903200015421</v>
      </c>
      <c r="E1362" s="62">
        <f t="shared" si="1523"/>
        <v>132.41151149838547</v>
      </c>
    </row>
    <row r="1363" spans="1:5" ht="15" customHeight="1" x14ac:dyDescent="0.25">
      <c r="A1363" s="41" t="str">
        <f t="shared" ref="A1363:B1363" si="1524">A1076</f>
        <v>K19</v>
      </c>
      <c r="B1363" s="4" t="str">
        <f t="shared" si="1524"/>
        <v>Salida Nacional / National exit</v>
      </c>
      <c r="C1363" s="61">
        <f t="shared" ref="C1363:E1363" si="1525">IF(C215=0,"",C1076/C215)</f>
        <v>155.83003138209406</v>
      </c>
      <c r="D1363" s="61">
        <f t="shared" si="1525"/>
        <v>142.24453433574701</v>
      </c>
      <c r="E1363" s="62">
        <f t="shared" si="1525"/>
        <v>123.73414177923497</v>
      </c>
    </row>
    <row r="1364" spans="1:5" ht="15" customHeight="1" x14ac:dyDescent="0.25">
      <c r="A1364" s="41" t="str">
        <f t="shared" ref="A1364:B1364" si="1526">A1077</f>
        <v>K25</v>
      </c>
      <c r="B1364" s="4" t="str">
        <f t="shared" si="1526"/>
        <v>Salida Nacional / National exit</v>
      </c>
      <c r="C1364" s="61">
        <f t="shared" ref="C1364:E1364" si="1527">IF(C216=0,"",C1077/C216)</f>
        <v>148.11997790898025</v>
      </c>
      <c r="D1364" s="61">
        <f t="shared" si="1527"/>
        <v>135.23495942061197</v>
      </c>
      <c r="E1364" s="62">
        <f t="shared" si="1527"/>
        <v>117.64223058278718</v>
      </c>
    </row>
    <row r="1365" spans="1:5" ht="15" customHeight="1" x14ac:dyDescent="0.25">
      <c r="A1365" s="41" t="str">
        <f t="shared" ref="A1365:B1365" si="1528">A1078</f>
        <v>K29</v>
      </c>
      <c r="B1365" s="4" t="str">
        <f t="shared" si="1528"/>
        <v>Salida Nacional / National exit</v>
      </c>
      <c r="C1365" s="61">
        <f t="shared" ref="C1365:E1365" si="1529">IF(C217=0,"",C1078/C217)</f>
        <v>143.3550048917929</v>
      </c>
      <c r="D1365" s="61">
        <f t="shared" si="1529"/>
        <v>130.90289668602216</v>
      </c>
      <c r="E1365" s="62">
        <f t="shared" si="1529"/>
        <v>113.87730306634396</v>
      </c>
    </row>
    <row r="1366" spans="1:5" ht="15" customHeight="1" x14ac:dyDescent="0.25">
      <c r="A1366" s="41" t="str">
        <f t="shared" ref="A1366:B1366" si="1530">A1079</f>
        <v>K31</v>
      </c>
      <c r="B1366" s="4" t="str">
        <f t="shared" si="1530"/>
        <v>Salida Nacional / National exit</v>
      </c>
      <c r="C1366" s="61">
        <f t="shared" ref="C1366:E1366" si="1531">IF(C218=0,"",C1079/C218)</f>
        <v>140.88678122253549</v>
      </c>
      <c r="D1366" s="61">
        <f t="shared" si="1531"/>
        <v>128.65891760373665</v>
      </c>
      <c r="E1366" s="62">
        <f t="shared" si="1531"/>
        <v>111.92709617627236</v>
      </c>
    </row>
    <row r="1367" spans="1:5" ht="15" customHeight="1" x14ac:dyDescent="0.25">
      <c r="A1367" s="41" t="str">
        <f t="shared" ref="A1367:B1367" si="1532">A1080</f>
        <v>K37</v>
      </c>
      <c r="B1367" s="4" t="str">
        <f t="shared" si="1532"/>
        <v>Salida Nacional / National exit</v>
      </c>
      <c r="C1367" s="61">
        <f t="shared" ref="C1367:E1367" si="1533">IF(C219=0,"",C1080/C219)</f>
        <v>133.29679572284607</v>
      </c>
      <c r="D1367" s="61">
        <f t="shared" si="1533"/>
        <v>121.7585021720685</v>
      </c>
      <c r="E1367" s="62">
        <f t="shared" si="1533"/>
        <v>105.93005376824337</v>
      </c>
    </row>
    <row r="1368" spans="1:5" ht="15" customHeight="1" x14ac:dyDescent="0.25">
      <c r="A1368" s="41" t="str">
        <f t="shared" ref="A1368:B1368" si="1534">A1081</f>
        <v>K39</v>
      </c>
      <c r="B1368" s="4" t="str">
        <f t="shared" si="1534"/>
        <v>Salida Nacional / National exit</v>
      </c>
      <c r="C1368" s="61">
        <f t="shared" ref="C1368:E1368" si="1535">IF(C220=0,"",C1081/C220)</f>
        <v>126.26863037371423</v>
      </c>
      <c r="D1368" s="61">
        <f t="shared" si="1535"/>
        <v>115.36213977936643</v>
      </c>
      <c r="E1368" s="62">
        <f t="shared" si="1535"/>
        <v>100.3459429858348</v>
      </c>
    </row>
    <row r="1369" spans="1:5" ht="15" customHeight="1" x14ac:dyDescent="0.25">
      <c r="A1369" s="41" t="str">
        <f t="shared" ref="A1369:B1369" si="1536">A1082</f>
        <v>K41</v>
      </c>
      <c r="B1369" s="4" t="str">
        <f t="shared" si="1536"/>
        <v>Salida Nacional / National exit</v>
      </c>
      <c r="C1369" s="61">
        <f t="shared" ref="C1369:E1369" si="1537">IF(C221=0,"",C1082/C221)</f>
        <v>119.59245179850798</v>
      </c>
      <c r="D1369" s="61">
        <f t="shared" si="1537"/>
        <v>109.16302149066229</v>
      </c>
      <c r="E1369" s="62">
        <f t="shared" si="1537"/>
        <v>94.942746494953738</v>
      </c>
    </row>
    <row r="1370" spans="1:5" ht="15" customHeight="1" x14ac:dyDescent="0.25">
      <c r="A1370" s="41" t="str">
        <f t="shared" ref="A1370:B1370" si="1538">A1083</f>
        <v>K44</v>
      </c>
      <c r="B1370" s="4" t="str">
        <f t="shared" si="1538"/>
        <v>Salida Nacional / National exit</v>
      </c>
      <c r="C1370" s="61">
        <f t="shared" ref="C1370:E1370" si="1539">IF(C222=0,"",C1083/C222)</f>
        <v>110.54891526078028</v>
      </c>
      <c r="D1370" s="61">
        <f t="shared" si="1539"/>
        <v>100.7657097480147</v>
      </c>
      <c r="E1370" s="62">
        <f t="shared" si="1539"/>
        <v>87.62358863610406</v>
      </c>
    </row>
    <row r="1371" spans="1:5" ht="15" customHeight="1" x14ac:dyDescent="0.25">
      <c r="A1371" s="41" t="str">
        <f t="shared" ref="A1371:B1371" si="1540">A1084</f>
        <v>K45</v>
      </c>
      <c r="B1371" s="4" t="str">
        <f t="shared" si="1540"/>
        <v>Salida Nacional / National exit</v>
      </c>
      <c r="C1371" s="61">
        <f t="shared" ref="C1371:E1371" si="1541">IF(C223=0,"",C1084/C223)</f>
        <v>108.43291639874863</v>
      </c>
      <c r="D1371" s="61">
        <f t="shared" si="1541"/>
        <v>98.80091400495111</v>
      </c>
      <c r="E1371" s="62">
        <f t="shared" si="1541"/>
        <v>85.911058406835238</v>
      </c>
    </row>
    <row r="1372" spans="1:5" ht="15" customHeight="1" x14ac:dyDescent="0.25">
      <c r="A1372" s="41" t="str">
        <f t="shared" ref="A1372:B1372" si="1542">A1085</f>
        <v>K46</v>
      </c>
      <c r="B1372" s="4" t="str">
        <f t="shared" si="1542"/>
        <v>Salida Nacional / National exit</v>
      </c>
      <c r="C1372" s="61">
        <f t="shared" ref="C1372:E1372" si="1543">IF(C224=0,"",C1085/C224)</f>
        <v>104.40308417105771</v>
      </c>
      <c r="D1372" s="61">
        <f t="shared" si="1543"/>
        <v>95.059041857333128</v>
      </c>
      <c r="E1372" s="62">
        <f t="shared" si="1543"/>
        <v>82.649615486125711</v>
      </c>
    </row>
    <row r="1373" spans="1:5" ht="15" customHeight="1" x14ac:dyDescent="0.25">
      <c r="A1373" s="41" t="str">
        <f t="shared" ref="A1373:B1373" si="1544">A1086</f>
        <v>K47</v>
      </c>
      <c r="B1373" s="4" t="str">
        <f t="shared" si="1544"/>
        <v>Salida Nacional / National exit</v>
      </c>
      <c r="C1373" s="61">
        <f t="shared" ref="C1373:E1373" si="1545">IF(C225=0,"",C1086/C225)</f>
        <v>102.05796441313727</v>
      </c>
      <c r="D1373" s="61">
        <f t="shared" si="1545"/>
        <v>92.881497530625737</v>
      </c>
      <c r="E1373" s="62">
        <f t="shared" si="1545"/>
        <v>80.751652047318231</v>
      </c>
    </row>
    <row r="1374" spans="1:5" ht="15" customHeight="1" x14ac:dyDescent="0.25">
      <c r="A1374" s="41" t="str">
        <f t="shared" ref="A1374:B1374" si="1546">A1087</f>
        <v>K48</v>
      </c>
      <c r="B1374" s="4" t="str">
        <f t="shared" si="1546"/>
        <v>Salida Nacional / National exit</v>
      </c>
      <c r="C1374" s="61">
        <f t="shared" ref="C1374:E1374" si="1547">IF(C226=0,"",C1087/C226)</f>
        <v>99.294901185716228</v>
      </c>
      <c r="D1374" s="61">
        <f t="shared" si="1547"/>
        <v>90.31587475810683</v>
      </c>
      <c r="E1374" s="62">
        <f t="shared" si="1547"/>
        <v>78.515436618640479</v>
      </c>
    </row>
    <row r="1375" spans="1:5" ht="15" customHeight="1" x14ac:dyDescent="0.25">
      <c r="A1375" s="41" t="str">
        <f t="shared" ref="A1375:B1375" si="1548">A1088</f>
        <v>K48.02</v>
      </c>
      <c r="B1375" s="4" t="str">
        <f t="shared" si="1548"/>
        <v>Salida Nacional / National exit</v>
      </c>
      <c r="C1375" s="61">
        <f t="shared" ref="C1375:E1375" si="1549">IF(C227=0,"",C1088/C227)</f>
        <v>99.070684310089831</v>
      </c>
      <c r="D1375" s="61">
        <f t="shared" si="1549"/>
        <v>90.321386954970563</v>
      </c>
      <c r="E1375" s="62">
        <f t="shared" si="1549"/>
        <v>78.504406334515281</v>
      </c>
    </row>
    <row r="1376" spans="1:5" ht="15" customHeight="1" x14ac:dyDescent="0.25">
      <c r="A1376" s="41" t="str">
        <f t="shared" ref="A1376:B1376" si="1550">A1089</f>
        <v>K48.03</v>
      </c>
      <c r="B1376" s="4" t="str">
        <f t="shared" si="1550"/>
        <v>Salida Nacional / National exit</v>
      </c>
      <c r="C1376" s="61">
        <f t="shared" ref="C1376:E1376" si="1551">IF(C228=0,"",C1089/C228)</f>
        <v>98.988380860016136</v>
      </c>
      <c r="D1376" s="61">
        <f t="shared" si="1551"/>
        <v>90.323410321044605</v>
      </c>
      <c r="E1376" s="62">
        <f t="shared" si="1551"/>
        <v>78.500357440174668</v>
      </c>
    </row>
    <row r="1377" spans="1:5" ht="15" customHeight="1" x14ac:dyDescent="0.25">
      <c r="A1377" s="41" t="str">
        <f t="shared" ref="A1377:B1377" si="1552">A1090</f>
        <v>K48.05</v>
      </c>
      <c r="B1377" s="4" t="str">
        <f t="shared" si="1552"/>
        <v>Salida Nacional / National exit</v>
      </c>
      <c r="C1377" s="61">
        <f t="shared" ref="C1377:E1377" si="1553">IF(C229=0,"",C1090/C229)</f>
        <v>98.733563709572238</v>
      </c>
      <c r="D1377" s="61">
        <f t="shared" si="1553"/>
        <v>90.264576388058885</v>
      </c>
      <c r="E1377" s="62">
        <f t="shared" si="1553"/>
        <v>78.439982680798224</v>
      </c>
    </row>
    <row r="1378" spans="1:5" ht="15" customHeight="1" x14ac:dyDescent="0.25">
      <c r="A1378" s="41" t="str">
        <f t="shared" ref="A1378:B1378" si="1554">A1091</f>
        <v>K48.07</v>
      </c>
      <c r="B1378" s="4" t="str">
        <f t="shared" si="1554"/>
        <v>Salida Nacional / National exit</v>
      </c>
      <c r="C1378" s="61">
        <f t="shared" ref="C1378:E1378" si="1555">IF(C230=0,"",C1091/C230)</f>
        <v>98.552694998856978</v>
      </c>
      <c r="D1378" s="61">
        <f t="shared" si="1555"/>
        <v>90.207818282142327</v>
      </c>
      <c r="E1378" s="62">
        <f t="shared" si="1555"/>
        <v>78.386107238082346</v>
      </c>
    </row>
    <row r="1379" spans="1:5" ht="15" customHeight="1" x14ac:dyDescent="0.25">
      <c r="A1379" s="41" t="str">
        <f t="shared" ref="A1379:B1379" si="1556">A1092</f>
        <v>K48.08</v>
      </c>
      <c r="B1379" s="4" t="str">
        <f t="shared" si="1556"/>
        <v>Salida Nacional / National exit</v>
      </c>
      <c r="C1379" s="61">
        <f t="shared" ref="C1379:E1379" si="1557">IF(C231=0,"",C1092/C231)</f>
        <v>98.423736629974158</v>
      </c>
      <c r="D1379" s="61">
        <f t="shared" si="1557"/>
        <v>90.167350073291217</v>
      </c>
      <c r="E1379" s="62">
        <f t="shared" si="1557"/>
        <v>78.347694351806922</v>
      </c>
    </row>
    <row r="1380" spans="1:5" ht="15" customHeight="1" x14ac:dyDescent="0.25">
      <c r="A1380" s="41" t="str">
        <f t="shared" ref="A1380:B1380" si="1558">A1093</f>
        <v>K48.10</v>
      </c>
      <c r="B1380" s="4" t="str">
        <f t="shared" si="1558"/>
        <v>Salida Nacional / National exit</v>
      </c>
      <c r="C1380" s="61">
        <f t="shared" ref="C1380:E1380" si="1559">IF(C232=0,"",C1093/C232)</f>
        <v>102.19580240451594</v>
      </c>
      <c r="D1380" s="61">
        <f t="shared" si="1559"/>
        <v>93.82351654861057</v>
      </c>
      <c r="E1380" s="62">
        <f t="shared" si="1559"/>
        <v>81.549575978752657</v>
      </c>
    </row>
    <row r="1381" spans="1:5" ht="15" customHeight="1" x14ac:dyDescent="0.25">
      <c r="A1381" s="41" t="str">
        <f t="shared" ref="A1381:B1381" si="1560">A1094</f>
        <v>K50</v>
      </c>
      <c r="B1381" s="4" t="str">
        <f t="shared" si="1560"/>
        <v>Salida Nacional / National exit</v>
      </c>
      <c r="C1381" s="61">
        <f t="shared" ref="C1381:E1381" si="1561">IF(C233=0,"",C1094/C233)</f>
        <v>100.76742498721299</v>
      </c>
      <c r="D1381" s="61">
        <f t="shared" si="1561"/>
        <v>91.441136578756726</v>
      </c>
      <c r="E1381" s="62">
        <f t="shared" si="1561"/>
        <v>79.494374303614066</v>
      </c>
    </row>
    <row r="1382" spans="1:5" ht="15" customHeight="1" x14ac:dyDescent="0.25">
      <c r="A1382" s="41" t="str">
        <f t="shared" ref="A1382:B1382" si="1562">A1095</f>
        <v>K52</v>
      </c>
      <c r="B1382" s="4" t="str">
        <f t="shared" si="1562"/>
        <v>Salida Nacional / National exit</v>
      </c>
      <c r="C1382" s="61">
        <f t="shared" ref="C1382:E1382" si="1563">IF(C234=0,"",C1095/C234)</f>
        <v>103.033614159686</v>
      </c>
      <c r="D1382" s="61">
        <f t="shared" si="1563"/>
        <v>93.172895448502715</v>
      </c>
      <c r="E1382" s="62">
        <f t="shared" si="1563"/>
        <v>81.000942808624316</v>
      </c>
    </row>
    <row r="1383" spans="1:5" ht="15" customHeight="1" x14ac:dyDescent="0.25">
      <c r="A1383" s="41" t="str">
        <f t="shared" ref="A1383:B1383" si="1564">A1096</f>
        <v>K54</v>
      </c>
      <c r="B1383" s="4" t="str">
        <f t="shared" si="1564"/>
        <v>Salida Nacional / National exit</v>
      </c>
      <c r="C1383" s="61">
        <f t="shared" ref="C1383:E1383" si="1565">IF(C235=0,"",C1096/C235)</f>
        <v>104.76898952302632</v>
      </c>
      <c r="D1383" s="61">
        <f t="shared" si="1565"/>
        <v>94.689912592056245</v>
      </c>
      <c r="E1383" s="62">
        <f t="shared" si="1565"/>
        <v>82.323864558844804</v>
      </c>
    </row>
    <row r="1384" spans="1:5" ht="15" customHeight="1" x14ac:dyDescent="0.25">
      <c r="A1384" s="41" t="str">
        <f t="shared" ref="A1384:B1384" si="1566">A1097</f>
        <v>M01</v>
      </c>
      <c r="B1384" s="4" t="str">
        <f t="shared" si="1566"/>
        <v>Salida Nacional / National exit</v>
      </c>
      <c r="C1384" s="61">
        <f t="shared" ref="C1384:E1384" si="1567">IF(C236=0,"",C1097/C236)</f>
        <v>124.18425938212009</v>
      </c>
      <c r="D1384" s="61">
        <f t="shared" si="1567"/>
        <v>113.43884078870636</v>
      </c>
      <c r="E1384" s="62">
        <f t="shared" si="1567"/>
        <v>98.283527039677466</v>
      </c>
    </row>
    <row r="1385" spans="1:5" ht="15" customHeight="1" x14ac:dyDescent="0.25">
      <c r="A1385" s="41" t="str">
        <f t="shared" ref="A1385:B1385" si="1568">A1098</f>
        <v>M05</v>
      </c>
      <c r="B1385" s="4" t="str">
        <f t="shared" si="1568"/>
        <v>Salida Nacional / National exit</v>
      </c>
      <c r="C1385" s="61">
        <f t="shared" ref="C1385:E1385" si="1569">IF(C237=0,"",C1098/C237)</f>
        <v>112.59980095597294</v>
      </c>
      <c r="D1385" s="61">
        <f t="shared" si="1569"/>
        <v>103.10366616784034</v>
      </c>
      <c r="E1385" s="62">
        <f t="shared" si="1569"/>
        <v>89.420449455277307</v>
      </c>
    </row>
    <row r="1386" spans="1:5" ht="15" customHeight="1" x14ac:dyDescent="0.25">
      <c r="A1386" s="41" t="str">
        <f t="shared" ref="A1386:B1386" si="1570">A1099</f>
        <v>M09</v>
      </c>
      <c r="B1386" s="4" t="str">
        <f t="shared" si="1570"/>
        <v>Salida Nacional / National exit</v>
      </c>
      <c r="C1386" s="61">
        <f t="shared" ref="C1386:E1386" si="1571">IF(C238=0,"",C1099/C238)</f>
        <v>104.97003320574896</v>
      </c>
      <c r="D1386" s="61">
        <f t="shared" si="1571"/>
        <v>96.158764437955412</v>
      </c>
      <c r="E1386" s="62">
        <f t="shared" si="1571"/>
        <v>83.47436908165011</v>
      </c>
    </row>
    <row r="1387" spans="1:5" ht="15" customHeight="1" x14ac:dyDescent="0.25">
      <c r="A1387" s="41" t="str">
        <f t="shared" ref="A1387:B1387" si="1572">A1100</f>
        <v>N07</v>
      </c>
      <c r="B1387" s="4" t="str">
        <f t="shared" si="1572"/>
        <v>Salida Nacional / National exit</v>
      </c>
      <c r="C1387" s="61">
        <f t="shared" ref="C1387:E1387" si="1573">IF(C239=0,"",C1100/C239)</f>
        <v>163.70760484208142</v>
      </c>
      <c r="D1387" s="61">
        <f t="shared" si="1573"/>
        <v>149.40640960805439</v>
      </c>
      <c r="E1387" s="62">
        <f t="shared" si="1573"/>
        <v>129.95841481820739</v>
      </c>
    </row>
    <row r="1388" spans="1:5" ht="15" customHeight="1" x14ac:dyDescent="0.25">
      <c r="A1388" s="41" t="str">
        <f t="shared" ref="A1388:B1388" si="1574">A1101</f>
        <v>N07E.C.</v>
      </c>
      <c r="B1388" s="4" t="str">
        <f t="shared" si="1574"/>
        <v>Salida Nacional / National exit</v>
      </c>
      <c r="C1388" s="61">
        <f t="shared" ref="C1388:E1388" si="1575">IF(C240=0,"",C1101/C240)</f>
        <v>146.88345132301527</v>
      </c>
      <c r="D1388" s="61">
        <f t="shared" si="1575"/>
        <v>132.91122673056125</v>
      </c>
      <c r="E1388" s="62">
        <f t="shared" si="1575"/>
        <v>115.54163580607859</v>
      </c>
    </row>
    <row r="1389" spans="1:5" ht="15" customHeight="1" x14ac:dyDescent="0.25">
      <c r="A1389" s="41" t="str">
        <f t="shared" ref="A1389:B1389" si="1576">A1102</f>
        <v>N08</v>
      </c>
      <c r="B1389" s="4" t="str">
        <f t="shared" si="1576"/>
        <v>Salida Nacional / National exit</v>
      </c>
      <c r="C1389" s="61">
        <f t="shared" ref="C1389:E1389" si="1577">IF(C241=0,"",C1102/C241)</f>
        <v>151.11613726202631</v>
      </c>
      <c r="D1389" s="61">
        <f t="shared" si="1577"/>
        <v>136.75693336180834</v>
      </c>
      <c r="E1389" s="62">
        <f t="shared" si="1577"/>
        <v>118.88240961683599</v>
      </c>
    </row>
    <row r="1390" spans="1:5" ht="15" customHeight="1" x14ac:dyDescent="0.25">
      <c r="A1390" s="41" t="str">
        <f t="shared" ref="A1390:B1390" si="1578">A1103</f>
        <v>N09</v>
      </c>
      <c r="B1390" s="4" t="str">
        <f t="shared" si="1578"/>
        <v>Salida Nacional / National exit</v>
      </c>
      <c r="C1390" s="61">
        <f t="shared" ref="C1390:E1390" si="1579">IF(C242=0,"",C1103/C242)</f>
        <v>155.25891608613117</v>
      </c>
      <c r="D1390" s="61">
        <f t="shared" si="1579"/>
        <v>140.52095276348712</v>
      </c>
      <c r="E1390" s="62">
        <f t="shared" si="1579"/>
        <v>122.15222155156313</v>
      </c>
    </row>
    <row r="1391" spans="1:5" ht="15" customHeight="1" x14ac:dyDescent="0.25">
      <c r="A1391" s="41" t="str">
        <f t="shared" ref="A1391:B1391" si="1580">A1104</f>
        <v>N10.1</v>
      </c>
      <c r="B1391" s="4" t="str">
        <f t="shared" si="1580"/>
        <v>Salida Nacional / National exit</v>
      </c>
      <c r="C1391" s="61">
        <f t="shared" ref="C1391:E1391" si="1581">IF(C243=0,"",C1104/C243)</f>
        <v>157.82215030325824</v>
      </c>
      <c r="D1391" s="61">
        <f t="shared" si="1581"/>
        <v>142.84983966137682</v>
      </c>
      <c r="E1391" s="62">
        <f t="shared" si="1581"/>
        <v>124.17533072309223</v>
      </c>
    </row>
    <row r="1392" spans="1:5" ht="15" customHeight="1" x14ac:dyDescent="0.25">
      <c r="A1392" s="41" t="str">
        <f t="shared" ref="A1392:B1392" si="1582">A1105</f>
        <v>O01A</v>
      </c>
      <c r="B1392" s="4" t="str">
        <f t="shared" si="1582"/>
        <v>Salida Nacional / National exit</v>
      </c>
      <c r="C1392" s="61">
        <f t="shared" ref="C1392:E1392" si="1583">IF(C244=0,"",C1105/C244)</f>
        <v>146.10024682355251</v>
      </c>
      <c r="D1392" s="61">
        <f t="shared" si="1583"/>
        <v>130.42570928725092</v>
      </c>
      <c r="E1392" s="62">
        <f t="shared" si="1583"/>
        <v>113.42370964610542</v>
      </c>
    </row>
    <row r="1393" spans="1:5" ht="15" customHeight="1" x14ac:dyDescent="0.25">
      <c r="A1393" s="41" t="str">
        <f t="shared" ref="A1393:B1393" si="1584">A1106</f>
        <v>O02</v>
      </c>
      <c r="B1393" s="4" t="str">
        <f t="shared" si="1584"/>
        <v>Salida Nacional / National exit</v>
      </c>
      <c r="C1393" s="61">
        <f t="shared" ref="C1393:E1393" si="1585">IF(C245=0,"",C1106/C245)</f>
        <v>146.24929186975487</v>
      </c>
      <c r="D1393" s="61">
        <f t="shared" si="1585"/>
        <v>130.5660297495379</v>
      </c>
      <c r="E1393" s="62">
        <f t="shared" si="1585"/>
        <v>113.54318636663965</v>
      </c>
    </row>
    <row r="1394" spans="1:5" ht="15" customHeight="1" x14ac:dyDescent="0.25">
      <c r="A1394" s="41" t="str">
        <f t="shared" ref="A1394:B1394" si="1586">A1107</f>
        <v>O03</v>
      </c>
      <c r="B1394" s="4" t="str">
        <f t="shared" si="1586"/>
        <v>Salida Nacional / National exit</v>
      </c>
      <c r="C1394" s="61">
        <f t="shared" ref="C1394:E1394" si="1587">IF(C246=0,"",C1107/C246)</f>
        <v>146.48308888058455</v>
      </c>
      <c r="D1394" s="61">
        <f t="shared" si="1587"/>
        <v>130.78614108820261</v>
      </c>
      <c r="E1394" s="62">
        <f t="shared" si="1587"/>
        <v>113.73060151955058</v>
      </c>
    </row>
    <row r="1395" spans="1:5" ht="15" customHeight="1" x14ac:dyDescent="0.25">
      <c r="A1395" s="41" t="str">
        <f t="shared" ref="A1395:B1395" si="1588">A1108</f>
        <v>O04A</v>
      </c>
      <c r="B1395" s="4" t="str">
        <f t="shared" si="1588"/>
        <v>Salida Nacional / National exit</v>
      </c>
      <c r="C1395" s="61">
        <f t="shared" ref="C1395:E1395" si="1589">IF(C247=0,"",C1108/C247)</f>
        <v>147.23599086384266</v>
      </c>
      <c r="D1395" s="61">
        <f t="shared" si="1589"/>
        <v>131.498111462651</v>
      </c>
      <c r="E1395" s="62">
        <f t="shared" si="1589"/>
        <v>114.33652317411648</v>
      </c>
    </row>
    <row r="1396" spans="1:5" ht="15" customHeight="1" x14ac:dyDescent="0.25">
      <c r="A1396" s="41" t="str">
        <f t="shared" ref="A1396:B1396" si="1590">A1109</f>
        <v>O05</v>
      </c>
      <c r="B1396" s="4" t="str">
        <f t="shared" si="1590"/>
        <v>Salida Nacional / National exit</v>
      </c>
      <c r="C1396" s="61">
        <f t="shared" ref="C1396:E1396" si="1591">IF(C248=0,"",C1109/C248)</f>
        <v>146.74012822611408</v>
      </c>
      <c r="D1396" s="61">
        <f t="shared" si="1591"/>
        <v>131.07345853324017</v>
      </c>
      <c r="E1396" s="62">
        <f t="shared" si="1591"/>
        <v>113.96584642602983</v>
      </c>
    </row>
    <row r="1397" spans="1:5" ht="15" customHeight="1" x14ac:dyDescent="0.25">
      <c r="A1397" s="41" t="str">
        <f t="shared" ref="A1397:B1397" si="1592">A1110</f>
        <v>O06</v>
      </c>
      <c r="B1397" s="4" t="str">
        <f t="shared" si="1592"/>
        <v>Salida Nacional / National exit</v>
      </c>
      <c r="C1397" s="61">
        <f t="shared" ref="C1397:E1397" si="1593">IF(C249=0,"",C1110/C249)</f>
        <v>144.08244673139373</v>
      </c>
      <c r="D1397" s="61">
        <f t="shared" si="1593"/>
        <v>128.74523826119182</v>
      </c>
      <c r="E1397" s="62">
        <f t="shared" si="1593"/>
        <v>111.93480974232649</v>
      </c>
    </row>
    <row r="1398" spans="1:5" ht="15" customHeight="1" x14ac:dyDescent="0.25">
      <c r="A1398" s="41" t="str">
        <f t="shared" ref="A1398:B1398" si="1594">A1111</f>
        <v>O07</v>
      </c>
      <c r="B1398" s="4" t="str">
        <f t="shared" si="1594"/>
        <v>Salida Nacional / National exit</v>
      </c>
      <c r="C1398" s="61">
        <f t="shared" ref="C1398:E1398" si="1595">IF(C250=0,"",C1111/C250)</f>
        <v>140.98169200842111</v>
      </c>
      <c r="D1398" s="61">
        <f t="shared" si="1595"/>
        <v>126.0009521598828</v>
      </c>
      <c r="E1398" s="62">
        <f t="shared" si="1595"/>
        <v>109.54023181908691</v>
      </c>
    </row>
    <row r="1399" spans="1:5" ht="15" customHeight="1" x14ac:dyDescent="0.25">
      <c r="A1399" s="41" t="str">
        <f t="shared" ref="A1399:B1399" si="1596">A1112</f>
        <v>O09</v>
      </c>
      <c r="B1399" s="4" t="str">
        <f t="shared" si="1596"/>
        <v>Salida Nacional / National exit</v>
      </c>
      <c r="C1399" s="61">
        <f t="shared" ref="C1399:E1399" si="1597">IF(C251=0,"",C1112/C251)</f>
        <v>136.78210093802701</v>
      </c>
      <c r="D1399" s="61">
        <f t="shared" si="1597"/>
        <v>122.2735848988833</v>
      </c>
      <c r="E1399" s="62">
        <f t="shared" si="1597"/>
        <v>106.29763837724107</v>
      </c>
    </row>
    <row r="1400" spans="1:5" ht="15" customHeight="1" x14ac:dyDescent="0.25">
      <c r="A1400" s="41" t="str">
        <f t="shared" ref="A1400:B1400" si="1598">A1113</f>
        <v>O11</v>
      </c>
      <c r="B1400" s="4" t="str">
        <f t="shared" si="1598"/>
        <v>Salida Nacional / National exit</v>
      </c>
      <c r="C1400" s="61">
        <f t="shared" ref="C1400:E1400" si="1599">IF(C252=0,"",C1113/C252)</f>
        <v>129.15388861707487</v>
      </c>
      <c r="D1400" s="61">
        <f t="shared" si="1599"/>
        <v>115.56806675818146</v>
      </c>
      <c r="E1400" s="62">
        <f t="shared" si="1599"/>
        <v>100.47899707452548</v>
      </c>
    </row>
    <row r="1401" spans="1:5" ht="15" customHeight="1" x14ac:dyDescent="0.25">
      <c r="A1401" s="41" t="str">
        <f t="shared" ref="A1401:B1401" si="1600">A1114</f>
        <v>O11E.C.</v>
      </c>
      <c r="B1401" s="4" t="str">
        <f t="shared" si="1600"/>
        <v>Salida Nacional / National exit</v>
      </c>
      <c r="C1401" s="61">
        <f t="shared" ref="C1401:E1401" si="1601">IF(C253=0,"",C1114/C253)</f>
        <v>129.15404390135964</v>
      </c>
      <c r="D1401" s="61">
        <f t="shared" si="1601"/>
        <v>115.56820293765396</v>
      </c>
      <c r="E1401" s="62">
        <f t="shared" si="1601"/>
        <v>100.47911516815788</v>
      </c>
    </row>
    <row r="1402" spans="1:5" ht="15" customHeight="1" x14ac:dyDescent="0.25">
      <c r="A1402" s="41" t="str">
        <f t="shared" ref="A1402:B1402" si="1602">A1115</f>
        <v>O12</v>
      </c>
      <c r="B1402" s="4" t="str">
        <f t="shared" si="1602"/>
        <v>Salida Nacional / National exit</v>
      </c>
      <c r="C1402" s="61">
        <f t="shared" ref="C1402:E1402" si="1603">IF(C254=0,"",C1115/C254)</f>
        <v>132.45390385677132</v>
      </c>
      <c r="D1402" s="61">
        <f t="shared" si="1603"/>
        <v>118.63141407665834</v>
      </c>
      <c r="E1402" s="62">
        <f t="shared" si="1603"/>
        <v>103.14770058369608</v>
      </c>
    </row>
    <row r="1403" spans="1:5" ht="15" customHeight="1" x14ac:dyDescent="0.25">
      <c r="A1403" s="41" t="str">
        <f t="shared" ref="A1403:B1403" si="1604">A1116</f>
        <v>O14</v>
      </c>
      <c r="B1403" s="4" t="str">
        <f t="shared" si="1604"/>
        <v>Salida Nacional / National exit</v>
      </c>
      <c r="C1403" s="61">
        <f t="shared" ref="C1403:E1403" si="1605">IF(C255=0,"",C1116/C255)</f>
        <v>137.93598178192269</v>
      </c>
      <c r="D1403" s="61">
        <f t="shared" si="1605"/>
        <v>123.7203326094223</v>
      </c>
      <c r="E1403" s="62">
        <f t="shared" si="1605"/>
        <v>107.58102574547458</v>
      </c>
    </row>
    <row r="1404" spans="1:5" ht="15" customHeight="1" x14ac:dyDescent="0.25">
      <c r="A1404" s="41" t="str">
        <f t="shared" ref="A1404:B1404" si="1606">A1117</f>
        <v>O14A</v>
      </c>
      <c r="B1404" s="4" t="str">
        <f t="shared" si="1606"/>
        <v>Salida Nacional / National exit</v>
      </c>
      <c r="C1404" s="61">
        <f t="shared" ref="C1404:E1404" si="1607">IF(C256=0,"",C1117/C256)</f>
        <v>139.62676518799114</v>
      </c>
      <c r="D1404" s="61">
        <f t="shared" si="1607"/>
        <v>125.28985772882186</v>
      </c>
      <c r="E1404" s="62">
        <f t="shared" si="1607"/>
        <v>108.9483526458913</v>
      </c>
    </row>
    <row r="1405" spans="1:5" ht="15" customHeight="1" x14ac:dyDescent="0.25">
      <c r="A1405" s="41" t="str">
        <f t="shared" ref="A1405:B1405" si="1608">A1118</f>
        <v>O16</v>
      </c>
      <c r="B1405" s="4" t="str">
        <f t="shared" si="1608"/>
        <v>Salida Nacional / National exit</v>
      </c>
      <c r="C1405" s="61">
        <f t="shared" ref="C1405:E1405" si="1609">IF(C257=0,"",C1118/C257)</f>
        <v>144.01728647848304</v>
      </c>
      <c r="D1405" s="61">
        <f t="shared" si="1609"/>
        <v>129.36550303498771</v>
      </c>
      <c r="E1405" s="62">
        <f t="shared" si="1609"/>
        <v>112.49894218077546</v>
      </c>
    </row>
    <row r="1406" spans="1:5" ht="15" customHeight="1" x14ac:dyDescent="0.25">
      <c r="A1406" s="41" t="str">
        <f t="shared" ref="A1406:B1406" si="1610">A1119</f>
        <v>O17</v>
      </c>
      <c r="B1406" s="4" t="str">
        <f t="shared" si="1610"/>
        <v>Salida Nacional / National exit</v>
      </c>
      <c r="C1406" s="61">
        <f t="shared" ref="C1406:E1406" si="1611">IF(C258=0,"",C1119/C258)</f>
        <v>146.63888718802426</v>
      </c>
      <c r="D1406" s="61">
        <f t="shared" si="1611"/>
        <v>131.79908982788663</v>
      </c>
      <c r="E1406" s="62">
        <f t="shared" si="1611"/>
        <v>114.61901572741772</v>
      </c>
    </row>
    <row r="1407" spans="1:5" ht="15" customHeight="1" x14ac:dyDescent="0.25">
      <c r="A1407" s="41" t="str">
        <f t="shared" ref="A1407:B1407" si="1612">A1120</f>
        <v>O19</v>
      </c>
      <c r="B1407" s="4" t="str">
        <f t="shared" si="1612"/>
        <v>Salida Nacional / National exit</v>
      </c>
      <c r="C1407" s="61">
        <f t="shared" ref="C1407:E1407" si="1613">IF(C259=0,"",C1120/C259)</f>
        <v>149.62860197151954</v>
      </c>
      <c r="D1407" s="61">
        <f t="shared" si="1613"/>
        <v>134.71506078526812</v>
      </c>
      <c r="E1407" s="62">
        <f t="shared" si="1613"/>
        <v>117.15042183720203</v>
      </c>
    </row>
    <row r="1408" spans="1:5" ht="15" customHeight="1" x14ac:dyDescent="0.25">
      <c r="A1408" s="41" t="str">
        <f t="shared" ref="A1408:B1408" si="1614">A1121</f>
        <v>O22</v>
      </c>
      <c r="B1408" s="4" t="str">
        <f t="shared" si="1614"/>
        <v>Salida Nacional / National exit</v>
      </c>
      <c r="C1408" s="61">
        <f t="shared" ref="C1408:E1408" si="1615">IF(C260=0,"",C1121/C260)</f>
        <v>148.51451064924865</v>
      </c>
      <c r="D1408" s="61">
        <f t="shared" si="1615"/>
        <v>134.06532113104566</v>
      </c>
      <c r="E1408" s="62">
        <f t="shared" si="1615"/>
        <v>116.56004323849808</v>
      </c>
    </row>
    <row r="1409" spans="1:5" ht="15" customHeight="1" x14ac:dyDescent="0.25">
      <c r="A1409" s="41" t="str">
        <f t="shared" ref="A1409:B1409" si="1616">A1122</f>
        <v>O24</v>
      </c>
      <c r="B1409" s="4" t="str">
        <f t="shared" si="1616"/>
        <v>Salida Nacional / National exit</v>
      </c>
      <c r="C1409" s="61">
        <f t="shared" ref="C1409:E1409" si="1617">IF(C261=0,"",C1122/C261)</f>
        <v>147.58037004500662</v>
      </c>
      <c r="D1409" s="61">
        <f t="shared" si="1617"/>
        <v>133.45693699731473</v>
      </c>
      <c r="E1409" s="62">
        <f t="shared" si="1617"/>
        <v>116.01653127868785</v>
      </c>
    </row>
    <row r="1410" spans="1:5" ht="15" customHeight="1" x14ac:dyDescent="0.25">
      <c r="A1410" s="41" t="str">
        <f t="shared" ref="A1410:B1410" si="1618">A1123</f>
        <v>P01</v>
      </c>
      <c r="B1410" s="4" t="str">
        <f t="shared" si="1618"/>
        <v>Salida Nacional / National exit</v>
      </c>
      <c r="C1410" s="61">
        <f t="shared" ref="C1410:E1410" si="1619">IF(C262=0,"",C1123/C262)</f>
        <v>126.73874430403674</v>
      </c>
      <c r="D1410" s="61">
        <f t="shared" si="1619"/>
        <v>113.4284810091729</v>
      </c>
      <c r="E1410" s="62">
        <f t="shared" si="1619"/>
        <v>98.619590308250451</v>
      </c>
    </row>
    <row r="1411" spans="1:5" ht="15" customHeight="1" x14ac:dyDescent="0.25">
      <c r="A1411" s="41" t="str">
        <f t="shared" ref="A1411:B1411" si="1620">A1124</f>
        <v>P03</v>
      </c>
      <c r="B1411" s="4" t="str">
        <f t="shared" si="1620"/>
        <v>Salida Nacional / National exit</v>
      </c>
      <c r="C1411" s="61">
        <f t="shared" ref="C1411:E1411" si="1621">IF(C263=0,"",C1124/C263)</f>
        <v>122.14360983233524</v>
      </c>
      <c r="D1411" s="61">
        <f t="shared" si="1621"/>
        <v>109.36907128863292</v>
      </c>
      <c r="E1411" s="62">
        <f t="shared" si="1621"/>
        <v>95.09405299285396</v>
      </c>
    </row>
    <row r="1412" spans="1:5" ht="15" customHeight="1" x14ac:dyDescent="0.25">
      <c r="A1412" s="41" t="str">
        <f t="shared" ref="A1412:B1412" si="1622">A1125</f>
        <v>P04</v>
      </c>
      <c r="B1412" s="4" t="str">
        <f t="shared" si="1622"/>
        <v>Salida Nacional / National exit</v>
      </c>
      <c r="C1412" s="61">
        <f t="shared" ref="C1412:E1412" si="1623">IF(C264=0,"",C1125/C264)</f>
        <v>121.77609179272518</v>
      </c>
      <c r="D1412" s="61">
        <f t="shared" si="1623"/>
        <v>109.08519436677595</v>
      </c>
      <c r="E1412" s="62">
        <f t="shared" si="1623"/>
        <v>94.847129574188926</v>
      </c>
    </row>
    <row r="1413" spans="1:5" ht="15" customHeight="1" x14ac:dyDescent="0.25">
      <c r="A1413" s="41" t="str">
        <f t="shared" ref="A1413:B1413" si="1624">A1126</f>
        <v>P04A</v>
      </c>
      <c r="B1413" s="4" t="str">
        <f t="shared" si="1624"/>
        <v>Salida Nacional / National exit</v>
      </c>
      <c r="C1413" s="61">
        <f t="shared" ref="C1413:E1413" si="1625">IF(C265=0,"",C1126/C265)</f>
        <v>119.49605662487784</v>
      </c>
      <c r="D1413" s="61">
        <f t="shared" si="1625"/>
        <v>107.08886276104516</v>
      </c>
      <c r="E1413" s="62">
        <f t="shared" si="1625"/>
        <v>93.116939590073869</v>
      </c>
    </row>
    <row r="1414" spans="1:5" ht="15" customHeight="1" x14ac:dyDescent="0.25">
      <c r="A1414" s="41" t="str">
        <f t="shared" ref="A1414:B1414" si="1626">A1127</f>
        <v>P06</v>
      </c>
      <c r="B1414" s="4" t="str">
        <f t="shared" si="1626"/>
        <v>Salida Nacional / National exit</v>
      </c>
      <c r="C1414" s="61">
        <f t="shared" ref="C1414:E1414" si="1627">IF(C266=0,"",C1127/C266)</f>
        <v>114.12733827000781</v>
      </c>
      <c r="D1414" s="61">
        <f t="shared" si="1627"/>
        <v>102.38817117293567</v>
      </c>
      <c r="E1414" s="62">
        <f t="shared" si="1627"/>
        <v>89.042922287129983</v>
      </c>
    </row>
    <row r="1415" spans="1:5" ht="15" customHeight="1" x14ac:dyDescent="0.25">
      <c r="A1415" s="41" t="str">
        <f t="shared" ref="A1415:B1415" si="1628">A1128</f>
        <v>Q03B</v>
      </c>
      <c r="B1415" s="4" t="str">
        <f t="shared" si="1628"/>
        <v>Salida Nacional / National exit</v>
      </c>
      <c r="C1415" s="61">
        <f t="shared" ref="C1415:E1415" si="1629">IF(C267=0,"",C1128/C267)</f>
        <v>107.41599177484133</v>
      </c>
      <c r="D1415" s="61">
        <f t="shared" si="1629"/>
        <v>96.814662584695398</v>
      </c>
      <c r="E1415" s="62">
        <f t="shared" si="1629"/>
        <v>84.196903134482099</v>
      </c>
    </row>
    <row r="1416" spans="1:5" ht="15" customHeight="1" x14ac:dyDescent="0.25">
      <c r="A1416" s="41" t="str">
        <f t="shared" ref="A1416:B1416" si="1630">A1129</f>
        <v>T02</v>
      </c>
      <c r="B1416" s="4" t="str">
        <f t="shared" si="1630"/>
        <v>Salida Nacional / National exit</v>
      </c>
      <c r="C1416" s="61">
        <f t="shared" ref="C1416:E1416" si="1631">IF(C268=0,"",C1129/C268)</f>
        <v>110.53097336363868</v>
      </c>
      <c r="D1416" s="61">
        <f t="shared" si="1631"/>
        <v>99.638704388225321</v>
      </c>
      <c r="E1416" s="62">
        <f t="shared" si="1631"/>
        <v>86.655111771408585</v>
      </c>
    </row>
    <row r="1417" spans="1:5" ht="15" customHeight="1" x14ac:dyDescent="0.25">
      <c r="A1417" s="41" t="str">
        <f t="shared" ref="A1417:B1417" si="1632">A1130</f>
        <v>T04</v>
      </c>
      <c r="B1417" s="4" t="str">
        <f t="shared" si="1632"/>
        <v>Salida Nacional / National exit</v>
      </c>
      <c r="C1417" s="61">
        <f t="shared" ref="C1417:E1417" si="1633">IF(C269=0,"",C1130/C269)</f>
        <v>115.17680049575232</v>
      </c>
      <c r="D1417" s="61">
        <f t="shared" si="1633"/>
        <v>103.89875605924192</v>
      </c>
      <c r="E1417" s="62">
        <f t="shared" si="1633"/>
        <v>90.361841371950561</v>
      </c>
    </row>
    <row r="1418" spans="1:5" ht="15" customHeight="1" x14ac:dyDescent="0.25">
      <c r="A1418" s="41" t="str">
        <f t="shared" ref="A1418:B1418" si="1634">A1131</f>
        <v>T05</v>
      </c>
      <c r="B1418" s="4" t="str">
        <f t="shared" si="1634"/>
        <v>Salida Nacional / National exit</v>
      </c>
      <c r="C1418" s="61">
        <f t="shared" ref="C1418:E1418" si="1635">IF(C270=0,"",C1131/C270)</f>
        <v>115.87845043702703</v>
      </c>
      <c r="D1418" s="61">
        <f t="shared" si="1635"/>
        <v>104.58387779388994</v>
      </c>
      <c r="E1418" s="62">
        <f t="shared" si="1635"/>
        <v>90.957230111970247</v>
      </c>
    </row>
    <row r="1419" spans="1:5" ht="15" customHeight="1" x14ac:dyDescent="0.25">
      <c r="A1419" s="41" t="str">
        <f t="shared" ref="A1419:B1419" si="1636">A1132</f>
        <v>T05A</v>
      </c>
      <c r="B1419" s="4" t="str">
        <f t="shared" si="1636"/>
        <v>Salida Nacional / National exit</v>
      </c>
      <c r="C1419" s="61">
        <f t="shared" ref="C1419:E1419" si="1637">IF(C271=0,"",C1132/C271)</f>
        <v>115.71725690909479</v>
      </c>
      <c r="D1419" s="61">
        <f t="shared" si="1637"/>
        <v>104.50519794625588</v>
      </c>
      <c r="E1419" s="62">
        <f t="shared" si="1637"/>
        <v>90.88485805831138</v>
      </c>
    </row>
    <row r="1420" spans="1:5" ht="15" customHeight="1" x14ac:dyDescent="0.25">
      <c r="A1420" s="41" t="str">
        <f t="shared" ref="A1420:B1420" si="1638">A1133</f>
        <v>T06</v>
      </c>
      <c r="B1420" s="4" t="str">
        <f t="shared" si="1638"/>
        <v>Salida Nacional / National exit</v>
      </c>
      <c r="C1420" s="61">
        <f t="shared" ref="C1420:E1420" si="1639">IF(C272=0,"",C1133/C272)</f>
        <v>115.62538633796363</v>
      </c>
      <c r="D1420" s="61">
        <f t="shared" si="1639"/>
        <v>104.46035518717379</v>
      </c>
      <c r="E1420" s="62">
        <f t="shared" si="1639"/>
        <v>90.843610360659611</v>
      </c>
    </row>
    <row r="1421" spans="1:5" ht="15" customHeight="1" x14ac:dyDescent="0.25">
      <c r="A1421" s="41" t="str">
        <f t="shared" ref="A1421:B1421" si="1640">A1134</f>
        <v>T07</v>
      </c>
      <c r="B1421" s="4" t="str">
        <f t="shared" si="1640"/>
        <v>Salida Nacional / National exit</v>
      </c>
      <c r="C1421" s="61">
        <f t="shared" ref="C1421:E1421" si="1641">IF(C273=0,"",C1134/C273)</f>
        <v>114.6269301788452</v>
      </c>
      <c r="D1421" s="61">
        <f t="shared" si="1641"/>
        <v>103.6106702447847</v>
      </c>
      <c r="E1421" s="62">
        <f t="shared" si="1641"/>
        <v>90.101747026157767</v>
      </c>
    </row>
    <row r="1422" spans="1:5" ht="15" customHeight="1" x14ac:dyDescent="0.25">
      <c r="A1422" s="41" t="str">
        <f t="shared" ref="A1422:B1422" si="1642">A1135</f>
        <v>T08</v>
      </c>
      <c r="B1422" s="4" t="str">
        <f t="shared" si="1642"/>
        <v>Salida Nacional / National exit</v>
      </c>
      <c r="C1422" s="61">
        <f t="shared" ref="C1422:E1422" si="1643">IF(C274=0,"",C1135/C274)</f>
        <v>112.82950542698275</v>
      </c>
      <c r="D1422" s="61">
        <f t="shared" si="1643"/>
        <v>101.97654624079009</v>
      </c>
      <c r="E1422" s="62">
        <f t="shared" si="1643"/>
        <v>88.681555582761604</v>
      </c>
    </row>
    <row r="1423" spans="1:5" ht="15" customHeight="1" x14ac:dyDescent="0.25">
      <c r="A1423" s="41" t="str">
        <f t="shared" ref="A1423:B1423" si="1644">A1136</f>
        <v>T09.2</v>
      </c>
      <c r="B1423" s="4" t="str">
        <f t="shared" si="1644"/>
        <v>Salida Nacional / National exit</v>
      </c>
      <c r="C1423" s="61">
        <f t="shared" ref="C1423:E1423" si="1645">IF(C275=0,"",C1136/C275)</f>
        <v>110.19807559025622</v>
      </c>
      <c r="D1423" s="61">
        <f t="shared" si="1645"/>
        <v>99.584188698941901</v>
      </c>
      <c r="E1423" s="62">
        <f t="shared" si="1645"/>
        <v>86.602395309629628</v>
      </c>
    </row>
    <row r="1424" spans="1:5" ht="15" customHeight="1" x14ac:dyDescent="0.25">
      <c r="A1424" s="41" t="str">
        <f t="shared" ref="A1424:B1424" si="1646">A1137</f>
        <v>T10</v>
      </c>
      <c r="B1424" s="4" t="str">
        <f t="shared" si="1646"/>
        <v>Salida Nacional / National exit</v>
      </c>
      <c r="C1424" s="61">
        <f t="shared" ref="C1424:E1424" si="1647">IF(C276=0,"",C1137/C276)</f>
        <v>109.22836493662642</v>
      </c>
      <c r="D1424" s="61">
        <f t="shared" si="1647"/>
        <v>98.702578798786789</v>
      </c>
      <c r="E1424" s="62">
        <f t="shared" si="1647"/>
        <v>85.836202025917373</v>
      </c>
    </row>
    <row r="1425" spans="1:7" ht="15" customHeight="1" x14ac:dyDescent="0.25">
      <c r="A1425" s="41" t="str">
        <f t="shared" ref="A1425:B1425" si="1648">A1138</f>
        <v>PR Barcelona</v>
      </c>
      <c r="B1425" s="4" t="str">
        <f t="shared" si="1648"/>
        <v>Planta GNL / LNG Plant</v>
      </c>
      <c r="C1425" s="61">
        <f t="shared" ref="C1425:E1425" si="1649">IF(C277=0,"",C1138/C277)</f>
        <v>136.10571820603204</v>
      </c>
      <c r="D1425" s="61">
        <f t="shared" si="1649"/>
        <v>124.58133362689189</v>
      </c>
      <c r="E1425" s="62">
        <f t="shared" si="1649"/>
        <v>98.259403976569402</v>
      </c>
    </row>
    <row r="1426" spans="1:7" ht="15" customHeight="1" x14ac:dyDescent="0.25">
      <c r="A1426" s="41" t="str">
        <f t="shared" ref="A1426:B1426" si="1650">A1139</f>
        <v>PR Cartagena</v>
      </c>
      <c r="B1426" s="4" t="str">
        <f t="shared" si="1650"/>
        <v>Planta GNL / LNG Plant</v>
      </c>
      <c r="C1426" s="61">
        <f t="shared" ref="C1426:E1426" si="1651">IF(C278=0,"",C1139/C278)</f>
        <v>126.85260894281895</v>
      </c>
      <c r="D1426" s="61">
        <f t="shared" si="1651"/>
        <v>116.54707763752782</v>
      </c>
      <c r="E1426" s="62">
        <f t="shared" si="1651"/>
        <v>90.486947910433912</v>
      </c>
    </row>
    <row r="1427" spans="1:7" ht="15" customHeight="1" x14ac:dyDescent="0.25">
      <c r="A1427" s="41" t="str">
        <f t="shared" ref="A1427:B1427" si="1652">A1140</f>
        <v>PR Huelva</v>
      </c>
      <c r="B1427" s="4" t="str">
        <f t="shared" si="1652"/>
        <v>Planta GNL / LNG Plant</v>
      </c>
      <c r="C1427" s="61">
        <f t="shared" ref="C1427:E1427" si="1653">IF(C279=0,"",C1140/C279)</f>
        <v>182.41413325363487</v>
      </c>
      <c r="D1427" s="61">
        <f t="shared" si="1653"/>
        <v>166.94002556002894</v>
      </c>
      <c r="E1427" s="62">
        <f t="shared" si="1653"/>
        <v>129.16827846809468</v>
      </c>
    </row>
    <row r="1428" spans="1:7" ht="15" customHeight="1" x14ac:dyDescent="0.25">
      <c r="A1428" s="41" t="str">
        <f t="shared" ref="A1428:B1428" si="1654">A1141</f>
        <v>PR Bilbao</v>
      </c>
      <c r="B1428" s="4" t="str">
        <f t="shared" si="1654"/>
        <v>Planta GNL / LNG Plant</v>
      </c>
      <c r="C1428" s="61">
        <f t="shared" ref="C1428:E1428" si="1655">IF(C280=0,"",C1141/C280)</f>
        <v>140.2305653906439</v>
      </c>
      <c r="D1428" s="61">
        <f t="shared" si="1655"/>
        <v>125.82788109245274</v>
      </c>
      <c r="E1428" s="62">
        <f t="shared" si="1655"/>
        <v>96.254011624705029</v>
      </c>
    </row>
    <row r="1429" spans="1:7" ht="15" customHeight="1" x14ac:dyDescent="0.25">
      <c r="A1429" s="41" t="str">
        <f t="shared" ref="A1429:B1429" si="1656">A1142</f>
        <v>PR Sagunto</v>
      </c>
      <c r="B1429" s="4" t="str">
        <f t="shared" si="1656"/>
        <v>Planta GNL / LNG Plant</v>
      </c>
      <c r="C1429" s="61">
        <f t="shared" ref="C1429:E1429" si="1657">IF(C281=0,"",C1142/C281)</f>
        <v>110.28796642435944</v>
      </c>
      <c r="D1429" s="61">
        <f t="shared" si="1657"/>
        <v>101.59985308199622</v>
      </c>
      <c r="E1429" s="62">
        <f t="shared" si="1657"/>
        <v>80.032285443009329</v>
      </c>
    </row>
    <row r="1430" spans="1:7" ht="15" customHeight="1" x14ac:dyDescent="0.25">
      <c r="A1430" s="41" t="str">
        <f t="shared" ref="A1430:B1430" si="1658">A1143</f>
        <v>PR Mugardos</v>
      </c>
      <c r="B1430" s="4" t="str">
        <f t="shared" si="1658"/>
        <v>Planta GNL / LNG Plant</v>
      </c>
      <c r="C1430" s="61">
        <f t="shared" ref="C1430:E1430" si="1659">IF(C282=0,"",C1143/C282)</f>
        <v>203.34147566231204</v>
      </c>
      <c r="D1430" s="61">
        <f t="shared" si="1659"/>
        <v>182.53166479251951</v>
      </c>
      <c r="E1430" s="62">
        <f t="shared" si="1659"/>
        <v>151.38213189564163</v>
      </c>
      <c r="G1430" s="72"/>
    </row>
    <row r="1431" spans="1:7" ht="15" customHeight="1" x14ac:dyDescent="0.25">
      <c r="A1431" s="41" t="str">
        <f t="shared" ref="A1431:B1431" si="1660">A1144</f>
        <v>PR El Musel</v>
      </c>
      <c r="B1431" s="4" t="str">
        <f t="shared" si="1660"/>
        <v>Planta GNL / LNG Plant</v>
      </c>
      <c r="C1431" s="61">
        <f t="shared" ref="C1431:E1431" si="1661">IF(C283=0,"",C1144/C283)</f>
        <v>152.11230109814605</v>
      </c>
      <c r="D1431" s="61">
        <f t="shared" si="1661"/>
        <v>135.83344025994586</v>
      </c>
      <c r="E1431" s="62">
        <f t="shared" si="1661"/>
        <v>114.58368305079868</v>
      </c>
      <c r="G1431" s="72"/>
    </row>
    <row r="1432" spans="1:7" ht="15" customHeight="1" x14ac:dyDescent="0.25">
      <c r="A1432" s="41" t="str">
        <f t="shared" ref="A1432:B1432" si="1662">A1145</f>
        <v>CI Tarifa</v>
      </c>
      <c r="B1432" s="4" t="str">
        <f t="shared" si="1662"/>
        <v>CI Tarifa</v>
      </c>
      <c r="C1432" s="61">
        <f t="shared" ref="C1432:E1432" si="1663">IF(C284=0,"",C1145/C284)</f>
        <v>179.72679345810485</v>
      </c>
      <c r="D1432" s="61">
        <f t="shared" si="1663"/>
        <v>163.9702129688558</v>
      </c>
      <c r="E1432" s="62">
        <f t="shared" si="1663"/>
        <v>142.61558701918702</v>
      </c>
    </row>
    <row r="1433" spans="1:7" ht="15" customHeight="1" x14ac:dyDescent="0.25">
      <c r="A1433" s="41" t="str">
        <f t="shared" ref="A1433:B1433" si="1664">A1146</f>
        <v>CI Biriatou</v>
      </c>
      <c r="B1433" s="4" t="str">
        <f t="shared" si="1664"/>
        <v>VIP Pirineos</v>
      </c>
      <c r="C1433" s="61">
        <f t="shared" ref="C1433:E1433" si="1665">IF(C285=0,"",C1146/C285)</f>
        <v>139.32057773358943</v>
      </c>
      <c r="D1433" s="61">
        <f t="shared" si="1665"/>
        <v>125.58481261884485</v>
      </c>
      <c r="E1433" s="62">
        <f t="shared" si="1665"/>
        <v>105.49735554330999</v>
      </c>
    </row>
    <row r="1434" spans="1:7" ht="15" customHeight="1" x14ac:dyDescent="0.25">
      <c r="A1434" s="41" t="str">
        <f t="shared" ref="A1434:B1434" si="1666">A1147</f>
        <v>CI Larrau</v>
      </c>
      <c r="B1434" s="4" t="str">
        <f t="shared" si="1666"/>
        <v>VIP Pirineos</v>
      </c>
      <c r="C1434" s="61">
        <f t="shared" ref="C1434:E1434" si="1667">IF(C286=0,"",C1147/C286)</f>
        <v>135.47740290046801</v>
      </c>
      <c r="D1434" s="61">
        <f t="shared" si="1667"/>
        <v>122.28595752111571</v>
      </c>
      <c r="E1434" s="62">
        <f t="shared" si="1667"/>
        <v>96.17318266259899</v>
      </c>
    </row>
    <row r="1435" spans="1:7" ht="15" customHeight="1" x14ac:dyDescent="0.25">
      <c r="A1435" s="41" t="str">
        <f t="shared" ref="A1435:B1435" si="1668">A1148</f>
        <v>CI Badajoz</v>
      </c>
      <c r="B1435" s="4" t="str">
        <f t="shared" si="1668"/>
        <v>VIP Ibérico</v>
      </c>
      <c r="C1435" s="61">
        <f t="shared" ref="C1435:E1435" si="1669">IF(C287=0,"",C1148/C287)</f>
        <v>159.34175780768712</v>
      </c>
      <c r="D1435" s="61">
        <f t="shared" si="1669"/>
        <v>144.25248833684898</v>
      </c>
      <c r="E1435" s="62">
        <f t="shared" si="1669"/>
        <v>124.17546986402559</v>
      </c>
    </row>
    <row r="1436" spans="1:7" ht="15" customHeight="1" x14ac:dyDescent="0.25">
      <c r="A1436" s="41" t="str">
        <f t="shared" ref="A1436:B1436" si="1670">A1149</f>
        <v>CI Tuy</v>
      </c>
      <c r="B1436" s="4" t="str">
        <f t="shared" si="1670"/>
        <v>VIP Ibérico</v>
      </c>
      <c r="C1436" s="61">
        <f t="shared" ref="C1436:E1436" si="1671">IF(C288=0,"",C1149/C288)</f>
        <v>221.75306692204552</v>
      </c>
      <c r="D1436" s="61">
        <f t="shared" si="1671"/>
        <v>199.42232268587921</v>
      </c>
      <c r="E1436" s="62">
        <f t="shared" si="1671"/>
        <v>172.64770360531821</v>
      </c>
    </row>
    <row r="1437" spans="1:7" ht="15" customHeight="1" x14ac:dyDescent="0.25">
      <c r="A1437" s="41" t="str">
        <f t="shared" ref="A1437:B1437" si="1672">A1150</f>
        <v>AS Serrablo</v>
      </c>
      <c r="B1437" s="4" t="str">
        <f t="shared" si="1672"/>
        <v>AA.SS / Storage facilities</v>
      </c>
      <c r="C1437" s="61">
        <f t="shared" ref="C1437:E1437" si="1673">IF(C289=0,"",C1150/C289)</f>
        <v>128.55744257662735</v>
      </c>
      <c r="D1437" s="61">
        <f t="shared" si="1673"/>
        <v>116.26317542986378</v>
      </c>
      <c r="E1437" s="62">
        <f t="shared" si="1673"/>
        <v>100.68048152190423</v>
      </c>
    </row>
    <row r="1438" spans="1:7" ht="15" customHeight="1" x14ac:dyDescent="0.25">
      <c r="A1438" s="41" t="str">
        <f t="shared" ref="A1438:B1438" si="1674">A1151</f>
        <v>AS Gaviota</v>
      </c>
      <c r="B1438" s="4" t="str">
        <f t="shared" si="1674"/>
        <v>AA.SS / Storage facilities</v>
      </c>
      <c r="C1438" s="61">
        <f t="shared" ref="C1438:E1438" si="1675">IF(C290=0,"",C1151/C290)</f>
        <v>123.17673275990531</v>
      </c>
      <c r="D1438" s="61">
        <f t="shared" si="1675"/>
        <v>110.67900539265952</v>
      </c>
      <c r="E1438" s="62">
        <f t="shared" si="1675"/>
        <v>95.342223600445223</v>
      </c>
    </row>
    <row r="1439" spans="1:7" ht="15" customHeight="1" x14ac:dyDescent="0.25">
      <c r="A1439" s="41" t="str">
        <f t="shared" ref="A1439:B1439" si="1676">A1152</f>
        <v>AS Yela</v>
      </c>
      <c r="B1439" s="4" t="str">
        <f t="shared" si="1676"/>
        <v>AA.SS / Storage facilities</v>
      </c>
      <c r="C1439" s="61">
        <f t="shared" ref="C1439:E1439" si="1677">IF(C291=0,"",C1152/C291)</f>
        <v>108.28776691089178</v>
      </c>
      <c r="D1439" s="61">
        <f t="shared" si="1677"/>
        <v>97.481513238574877</v>
      </c>
      <c r="E1439" s="62">
        <f t="shared" si="1677"/>
        <v>84.158717762239746</v>
      </c>
    </row>
    <row r="1440" spans="1:7" ht="15" customHeight="1" thickBot="1" x14ac:dyDescent="0.3">
      <c r="A1440" s="41" t="str">
        <f t="shared" ref="A1440:B1440" si="1678">A1153</f>
        <v>YAC/AS Marismas</v>
      </c>
      <c r="B1440" s="4" t="str">
        <f t="shared" si="1678"/>
        <v>AA.SS / Storage facilities</v>
      </c>
      <c r="C1440" s="61">
        <f t="shared" ref="C1440:E1440" si="1679">IF(C292=0,"",C1153/C292)</f>
        <v>156.39231430248336</v>
      </c>
      <c r="D1440" s="61">
        <f t="shared" si="1679"/>
        <v>143.26741435787582</v>
      </c>
      <c r="E1440" s="62">
        <f t="shared" si="1679"/>
        <v>124.66188419474381</v>
      </c>
    </row>
    <row r="1441" spans="1:5" ht="18.75" customHeight="1" thickBot="1" x14ac:dyDescent="0.3">
      <c r="A1441" s="28" t="s">
        <v>7</v>
      </c>
      <c r="B1441" s="29"/>
      <c r="C1441" s="65">
        <f>IF(C293=0,"",C1154/C293)</f>
        <v>127.27079997752737</v>
      </c>
      <c r="D1441" s="65">
        <f>IF(D293=0,"",D1154/D293)</f>
        <v>115.2321700732533</v>
      </c>
      <c r="E1441" s="66">
        <f>IF(E293=0,"",E1154/E293)</f>
        <v>99.116607121736337</v>
      </c>
    </row>
  </sheetData>
  <mergeCells count="10">
    <mergeCell ref="A871:A872"/>
    <mergeCell ref="B871:B872"/>
    <mergeCell ref="A1158:A1159"/>
    <mergeCell ref="B1158:B1159"/>
    <mergeCell ref="A10:A11"/>
    <mergeCell ref="B10:B11"/>
    <mergeCell ref="A297:A298"/>
    <mergeCell ref="B297:B298"/>
    <mergeCell ref="A584:A585"/>
    <mergeCell ref="B584:B585"/>
  </mergeCells>
  <printOptions horizontalCentered="1"/>
  <pageMargins left="0.23622047244094491" right="0.23622047244094491" top="0.74803149606299213" bottom="0.74803149606299213" header="0.31496062992125984" footer="0.31496062992125984"/>
  <pageSetup paperSize="9" scale="78" fitToHeight="0" orientation="landscape" verticalDpi="1200" r:id="rId1"/>
  <headerFooter>
    <oddFooter>&amp;L&amp;D&amp;C_x000D_&amp;1#&amp;"Calibri"&amp;10&amp;K000000 PÚBLICA&amp;RPágina &amp;P de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3"/>
  <sheetViews>
    <sheetView showGridLines="0" topLeftCell="A14" zoomScaleNormal="100" workbookViewId="0">
      <selection activeCell="G35" sqref="G35"/>
    </sheetView>
  </sheetViews>
  <sheetFormatPr baseColWidth="10" defaultColWidth="11.42578125" defaultRowHeight="15" x14ac:dyDescent="0.25"/>
  <cols>
    <col min="1" max="1" width="19.7109375" style="1" customWidth="1"/>
    <col min="2" max="2" width="46.85546875" style="1" customWidth="1"/>
    <col min="3" max="5" width="20.7109375" style="1" customWidth="1"/>
    <col min="6" max="6" width="11.42578125" style="1"/>
    <col min="7" max="7" width="35.140625" style="1" customWidth="1"/>
    <col min="8" max="16384" width="11.42578125" style="1"/>
  </cols>
  <sheetData>
    <row r="1" spans="1:5" ht="5.0999999999999996" customHeight="1" x14ac:dyDescent="0.25">
      <c r="A1" s="17"/>
      <c r="B1" s="17"/>
      <c r="C1" s="17"/>
      <c r="D1" s="17"/>
      <c r="E1" s="17"/>
    </row>
    <row r="2" spans="1:5" x14ac:dyDescent="0.25">
      <c r="A2" s="17"/>
      <c r="B2" s="17"/>
      <c r="C2" s="17"/>
      <c r="D2" s="17"/>
      <c r="E2" s="17"/>
    </row>
    <row r="3" spans="1:5" x14ac:dyDescent="0.25">
      <c r="A3" s="17"/>
      <c r="B3" s="17"/>
      <c r="C3" s="17"/>
      <c r="D3" s="17"/>
      <c r="E3" s="17"/>
    </row>
    <row r="4" spans="1:5" x14ac:dyDescent="0.25">
      <c r="A4" s="17"/>
      <c r="B4" s="17"/>
      <c r="C4" s="17"/>
      <c r="D4" s="17"/>
      <c r="E4" s="17"/>
    </row>
    <row r="5" spans="1:5" ht="5.0999999999999996" customHeight="1" thickBot="1" x14ac:dyDescent="0.3">
      <c r="A5" s="17"/>
      <c r="B5" s="17"/>
      <c r="C5" s="17"/>
      <c r="D5" s="17"/>
      <c r="E5" s="17"/>
    </row>
    <row r="6" spans="1:5" ht="33" customHeight="1" thickBot="1" x14ac:dyDescent="0.3">
      <c r="A6" s="32" t="s">
        <v>73</v>
      </c>
      <c r="B6" s="33"/>
      <c r="C6" s="34"/>
      <c r="D6" s="34"/>
      <c r="E6" s="35"/>
    </row>
    <row r="7" spans="1:5" ht="5.0999999999999996" customHeight="1" x14ac:dyDescent="0.25"/>
    <row r="8" spans="1:5" ht="27.75" customHeight="1" x14ac:dyDescent="0.25">
      <c r="A8" s="84" t="s">
        <v>89</v>
      </c>
      <c r="B8" s="18"/>
      <c r="C8" s="19"/>
      <c r="D8" s="19"/>
      <c r="E8" s="19"/>
    </row>
    <row r="9" spans="1:5" ht="5.0999999999999996" customHeight="1" thickBot="1" x14ac:dyDescent="0.3"/>
    <row r="10" spans="1:5" ht="15" customHeight="1" x14ac:dyDescent="0.25">
      <c r="A10" s="216" t="s">
        <v>36</v>
      </c>
      <c r="B10" s="214" t="s">
        <v>162</v>
      </c>
      <c r="C10" s="22" t="s">
        <v>11</v>
      </c>
      <c r="D10" s="23"/>
      <c r="E10" s="24"/>
    </row>
    <row r="11" spans="1:5" ht="33" customHeight="1" x14ac:dyDescent="0.25">
      <c r="A11" s="217"/>
      <c r="B11" s="215"/>
      <c r="C11" s="21" t="s">
        <v>57</v>
      </c>
      <c r="D11" s="21" t="s">
        <v>58</v>
      </c>
      <c r="E11" s="25" t="s">
        <v>59</v>
      </c>
    </row>
    <row r="12" spans="1:5" ht="30" x14ac:dyDescent="0.25">
      <c r="A12" s="48" t="s">
        <v>61</v>
      </c>
      <c r="B12" s="4" t="str">
        <f>'Exit Capacity'!B12</f>
        <v>Salida Nacional / National exit</v>
      </c>
      <c r="C12" s="46">
        <f>SUMIF('Exit Capacity'!$B$12:$B$292,$A12,'Exit Capacity'!C$12:C$292)</f>
        <v>1588314.0930926066</v>
      </c>
      <c r="D12" s="46">
        <f>SUMIF('Exit Capacity'!$B$12:$B$292,$A12,'Exit Capacity'!D$12:D$292)</f>
        <v>1534244.3048237565</v>
      </c>
      <c r="E12" s="51">
        <f>SUMIF('Exit Capacity'!$B$12:$B$292,$A12,'Exit Capacity'!E$12:E$292)</f>
        <v>1466190.1347275733</v>
      </c>
    </row>
    <row r="13" spans="1:5" ht="30" x14ac:dyDescent="0.25">
      <c r="A13" s="41" t="s">
        <v>30</v>
      </c>
      <c r="B13" s="4" t="str">
        <f>'Exit Capacity'!B277</f>
        <v>Planta GNL / LNG Plant</v>
      </c>
      <c r="C13" s="46">
        <f>SUMIF('Exit Capacity'!$B$12:$B$292,$A13,'Exit Capacity'!C$12:C$292)</f>
        <v>12081.34890259225</v>
      </c>
      <c r="D13" s="46">
        <f>SUMIF('Exit Capacity'!$B$12:$B$292,$A13,'Exit Capacity'!D$12:D$292)</f>
        <v>12455.759921296243</v>
      </c>
      <c r="E13" s="51">
        <f>SUMIF('Exit Capacity'!$B$12:$B$292,$A13,'Exit Capacity'!E$12:E$292)</f>
        <v>12486.461972801386</v>
      </c>
    </row>
    <row r="14" spans="1:5" x14ac:dyDescent="0.25">
      <c r="A14" s="41" t="s">
        <v>15</v>
      </c>
      <c r="B14" s="4" t="s">
        <v>29</v>
      </c>
      <c r="C14" s="46">
        <f>SUMIF('Exit Capacity'!$B$12:$B$292,$A14,'Exit Capacity'!C$12:C$292)</f>
        <v>161766.4914403958</v>
      </c>
      <c r="D14" s="46">
        <f>SUMIF('Exit Capacity'!$B$12:$B$292,$A14,'Exit Capacity'!D$12:D$292)</f>
        <v>160984.76359258997</v>
      </c>
      <c r="E14" s="51">
        <f>SUMIF('Exit Capacity'!$B$12:$B$292,$A14,'Exit Capacity'!E$12:E$292)</f>
        <v>157814.98402826377</v>
      </c>
    </row>
    <row r="15" spans="1:5" x14ac:dyDescent="0.25">
      <c r="A15" s="41" t="s">
        <v>16</v>
      </c>
      <c r="B15" s="4" t="s">
        <v>29</v>
      </c>
      <c r="C15" s="46">
        <f>SUMIF('Exit Capacity'!$B$12:$B$292,$A15,'Exit Capacity'!C$12:C$292)</f>
        <v>50041.977139996117</v>
      </c>
      <c r="D15" s="46">
        <f>SUMIF('Exit Capacity'!$B$12:$B$292,$A15,'Exit Capacity'!D$12:D$292)</f>
        <v>47670.12452486754</v>
      </c>
      <c r="E15" s="51">
        <f>SUMIF('Exit Capacity'!$B$12:$B$292,$A15,'Exit Capacity'!E$12:E$292)</f>
        <v>45286.618298624162</v>
      </c>
    </row>
    <row r="16" spans="1:5" x14ac:dyDescent="0.25">
      <c r="A16" s="41" t="s">
        <v>13</v>
      </c>
      <c r="B16" s="4" t="s">
        <v>13</v>
      </c>
      <c r="C16" s="47">
        <f>SUMIF('Exit Capacity'!$B$12:$B$292,$A16,'Exit Capacity'!C$12:C$292)</f>
        <v>17386.387518789892</v>
      </c>
      <c r="D16" s="47">
        <f>SUMIF('Exit Capacity'!$B$12:$B$292,$A16,'Exit Capacity'!D$12:D$292)</f>
        <v>17302.368738539666</v>
      </c>
      <c r="E16" s="58">
        <f>SUMIF('Exit Capacity'!$B$12:$B$292,$A16,'Exit Capacity'!E$12:E$292)</f>
        <v>16961.686219163748</v>
      </c>
    </row>
    <row r="17" spans="1:8" ht="30.75" thickBot="1" x14ac:dyDescent="0.3">
      <c r="A17" s="41" t="s">
        <v>32</v>
      </c>
      <c r="B17" s="4" t="str">
        <f>'Exit Capacity'!B289</f>
        <v>AA.SS / Storage facilities</v>
      </c>
      <c r="C17" s="47">
        <f>SUMIF('Exit Capacity'!$B$12:$B$292,$A17,'Exit Capacity'!C$12:C$292)</f>
        <v>31900.677294349629</v>
      </c>
      <c r="D17" s="47">
        <f>SUMIF('Exit Capacity'!$B$12:$B$292,$A17,'Exit Capacity'!D$12:D$292)</f>
        <v>24912.044514803914</v>
      </c>
      <c r="E17" s="58">
        <f>SUMIF('Exit Capacity'!$B$12:$B$292,$A17,'Exit Capacity'!E$12:E$292)</f>
        <v>32448.164462756071</v>
      </c>
    </row>
    <row r="18" spans="1:8" ht="18.75" customHeight="1" thickBot="1" x14ac:dyDescent="0.3">
      <c r="A18" s="28" t="s">
        <v>7</v>
      </c>
      <c r="B18" s="29"/>
      <c r="C18" s="59">
        <f>SUM(C12:C17)</f>
        <v>1861490.9753887302</v>
      </c>
      <c r="D18" s="59">
        <f>SUM(D12:D17)</f>
        <v>1797569.3661158539</v>
      </c>
      <c r="E18" s="60">
        <f>SUM(E12:E17)</f>
        <v>1731188.0497091825</v>
      </c>
    </row>
    <row r="19" spans="1:8" ht="9" customHeight="1" x14ac:dyDescent="0.25">
      <c r="C19" s="57">
        <f>C18-Input!C137</f>
        <v>0</v>
      </c>
      <c r="D19" s="57">
        <f>D18-Input!D137</f>
        <v>0</v>
      </c>
      <c r="E19" s="57">
        <f>E18-Input!E137</f>
        <v>0</v>
      </c>
    </row>
    <row r="20" spans="1:8" ht="27.75" customHeight="1" x14ac:dyDescent="0.25">
      <c r="A20" s="84" t="s">
        <v>187</v>
      </c>
      <c r="B20" s="18"/>
      <c r="C20" s="19"/>
      <c r="D20" s="19"/>
      <c r="E20" s="19"/>
    </row>
    <row r="21" spans="1:8" ht="9.75" customHeight="1" thickBot="1" x14ac:dyDescent="0.3"/>
    <row r="22" spans="1:8" ht="15" customHeight="1" x14ac:dyDescent="0.25">
      <c r="A22" s="216" t="s">
        <v>36</v>
      </c>
      <c r="B22" s="214" t="s">
        <v>162</v>
      </c>
      <c r="C22" s="22" t="s">
        <v>11</v>
      </c>
      <c r="D22" s="23"/>
      <c r="E22" s="24"/>
    </row>
    <row r="23" spans="1:8" ht="33" customHeight="1" x14ac:dyDescent="0.25">
      <c r="A23" s="217"/>
      <c r="B23" s="215"/>
      <c r="C23" s="21" t="s">
        <v>57</v>
      </c>
      <c r="D23" s="21" t="s">
        <v>58</v>
      </c>
      <c r="E23" s="25" t="s">
        <v>59</v>
      </c>
    </row>
    <row r="24" spans="1:8" ht="30" x14ac:dyDescent="0.25">
      <c r="A24" s="48" t="str">
        <f>A12</f>
        <v>Salida Nacional / National exit</v>
      </c>
      <c r="B24" s="4" t="str">
        <f>B12</f>
        <v>Salida Nacional / National exit</v>
      </c>
      <c r="C24" s="61">
        <f>IF(C12=0,0,SUMIF('Exit Tariff_1a'!$B$873:$B$1153,$A24,'Exit Tariff_1a'!C$873:C$1153)/C12)</f>
        <v>124.55878412075792</v>
      </c>
      <c r="D24" s="61">
        <f>IF(D12=0,0,SUMIF('Exit Tariff_1a'!$B$873:$B$1153,$A24,'Exit Tariff_1a'!D$873:D$1153)/D12)</f>
        <v>112.73989205956076</v>
      </c>
      <c r="E24" s="62">
        <f>IF(E12=0,0,SUMIF('Exit Tariff_1a'!$B$873:$B$1153,$A24,'Exit Tariff_1a'!E$873:E$1153)/E12)</f>
        <v>96.903302811955456</v>
      </c>
    </row>
    <row r="25" spans="1:8" ht="30" x14ac:dyDescent="0.25">
      <c r="A25" s="41" t="s">
        <v>30</v>
      </c>
      <c r="B25" s="4" t="str">
        <f>B13</f>
        <v>Planta GNL / LNG Plant</v>
      </c>
      <c r="C25" s="61">
        <f>IF(C13=0,0,SUMIF('Exit Tariff_1a'!$B$873:$B$1153,$A25,'Exit Tariff_1a'!C$873:C$1153)/C13)</f>
        <v>147.24134641985552</v>
      </c>
      <c r="D25" s="61">
        <f>IF(D13=0,0,SUMIF('Exit Tariff_1a'!$B$873:$B$1153,$A25,'Exit Tariff_1a'!D$873:D$1153)/D13)</f>
        <v>133.3275404931544</v>
      </c>
      <c r="E25" s="62">
        <f>IF(E13=0,0,SUMIF('Exit Tariff_1a'!$B$873:$B$1153,$A25,'Exit Tariff_1a'!E$873:E$1153)/E13)</f>
        <v>114.90136185103161</v>
      </c>
    </row>
    <row r="26" spans="1:8" ht="15" customHeight="1" x14ac:dyDescent="0.25">
      <c r="A26" s="41" t="str">
        <f>A14</f>
        <v>VIP Pirineos</v>
      </c>
      <c r="B26" s="4" t="str">
        <f>B14</f>
        <v>Conexión Internacional / Interconnection points</v>
      </c>
      <c r="C26" s="61">
        <f>IF(C14=0,0,SUMIF('Exit Tariff_1a'!$B$873:$B$1153,$A26,'Exit Tariff_1a'!C$873:C$1153)/C14)</f>
        <v>136.99434412798865</v>
      </c>
      <c r="D26" s="61">
        <f>IF(D14=0,0,SUMIF('Exit Tariff_1a'!$B$873:$B$1153,$A26,'Exit Tariff_1a'!D$873:D$1153)/D14)</f>
        <v>123.69988804974727</v>
      </c>
      <c r="E26" s="62">
        <f>IF(E14=0,0,SUMIF('Exit Tariff_1a'!$B$873:$B$1153,$A26,'Exit Tariff_1a'!E$873:E$1153)/E14)</f>
        <v>106.88492235467193</v>
      </c>
    </row>
    <row r="27" spans="1:8" ht="15" customHeight="1" x14ac:dyDescent="0.25">
      <c r="A27" s="41" t="s">
        <v>16</v>
      </c>
      <c r="B27" s="4" t="str">
        <f>B15</f>
        <v>Conexión Internacional / Interconnection points</v>
      </c>
      <c r="C27" s="61">
        <f>IF(C15=0,0,SUMIF('Exit Tariff_1a'!$B$873:$B$1153,$A27,'Exit Tariff_1a'!C$873:C$1153)/C15)</f>
        <v>163.67049984209038</v>
      </c>
      <c r="D27" s="61">
        <f>IF(D15=0,0,SUMIF('Exit Tariff_1a'!$B$873:$B$1153,$A27,'Exit Tariff_1a'!D$873:D$1153)/D15)</f>
        <v>148.07848999060215</v>
      </c>
      <c r="E27" s="62">
        <f>IF(E15=0,0,SUMIF('Exit Tariff_1a'!$B$873:$B$1153,$A27,'Exit Tariff_1a'!E$873:E$1153)/E15)</f>
        <v>127.65432129507887</v>
      </c>
    </row>
    <row r="28" spans="1:8" ht="15" customHeight="1" x14ac:dyDescent="0.25">
      <c r="A28" s="41" t="s">
        <v>13</v>
      </c>
      <c r="B28" s="4" t="s">
        <v>13</v>
      </c>
      <c r="C28" s="61">
        <f>IF(C16=0,0,SUMIF('Exit Tariff_1a'!$B$873:$B$1153,$A28,'Exit Tariff_1a'!C$873:C$1153)/C16)</f>
        <v>179.70840265774061</v>
      </c>
      <c r="D28" s="61">
        <f>IF(D16=0,0,SUMIF('Exit Tariff_1a'!$B$873:$B$1153,$A28,'Exit Tariff_1a'!D$873:D$1153)/D16)</f>
        <v>163.93373756139763</v>
      </c>
      <c r="E28" s="62">
        <f>IF(E16=0,0,SUMIF('Exit Tariff_1a'!$B$873:$B$1153,$A28,'Exit Tariff_1a'!E$873:E$1153)/E16)</f>
        <v>141.36899935287204</v>
      </c>
    </row>
    <row r="29" spans="1:8" ht="30.75" thickBot="1" x14ac:dyDescent="0.3">
      <c r="A29" s="41" t="s">
        <v>32</v>
      </c>
      <c r="B29" s="4" t="str">
        <f>B17</f>
        <v>AA.SS / Storage facilities</v>
      </c>
      <c r="C29" s="61">
        <f>IF(C17=0,0,SUMIF('Exit Tariff_1a'!$B$873:$B$1153,$A29,'Exit Tariff_1a'!C$873:C$1153)/C17)</f>
        <v>119.75073443159394</v>
      </c>
      <c r="D29" s="61">
        <f>IF(D17=0,0,SUMIF('Exit Tariff_1a'!$B$873:$B$1153,$A29,'Exit Tariff_1a'!D$873:D$1153)/D17)</f>
        <v>108.27800550952675</v>
      </c>
      <c r="E29" s="62">
        <f>IF(E17=0,0,SUMIF('Exit Tariff_1a'!$B$873:$B$1153,$A29,'Exit Tariff_1a'!E$873:E$1153)/E17)</f>
        <v>93.354317298825407</v>
      </c>
    </row>
    <row r="30" spans="1:8" ht="18.75" customHeight="1" thickBot="1" x14ac:dyDescent="0.3">
      <c r="A30" s="28" t="s">
        <v>7</v>
      </c>
      <c r="B30" s="29"/>
      <c r="C30" s="65">
        <f>SUMPRODUCT(C12:C17,C24:C29)/SUM(C12:C17)</f>
        <v>127.27079997752743</v>
      </c>
      <c r="D30" s="65">
        <f>SUMPRODUCT(D12:D17,D24:D29)/SUM(D12:D17)</f>
        <v>115.23217007325337</v>
      </c>
      <c r="E30" s="66">
        <f>SUMPRODUCT(E12:E17,E24:E29)/SUM(E12:E17)</f>
        <v>99.116607121736294</v>
      </c>
    </row>
    <row r="31" spans="1:8" x14ac:dyDescent="0.25">
      <c r="C31" s="116">
        <f>SUMPRODUCT(C$12:C$17,C24:C29)-(Input!C$18*Input!C$198)</f>
        <v>0</v>
      </c>
      <c r="D31" s="149">
        <f>SUMPRODUCT(D$12:D$17,D24:D29)-(Input!D$18*Input!D$198)</f>
        <v>0</v>
      </c>
      <c r="E31" s="149">
        <f>SUMPRODUCT(E$12:E$17,E24:E29)-(Input!E$18*Input!E$198)</f>
        <v>0</v>
      </c>
      <c r="G31" s="179"/>
      <c r="H31" s="163"/>
    </row>
    <row r="32" spans="1:8" ht="64.150000000000006" customHeight="1" x14ac:dyDescent="0.25">
      <c r="A32" s="221" t="s">
        <v>188</v>
      </c>
      <c r="B32" s="221"/>
      <c r="C32" s="221"/>
      <c r="D32" s="221"/>
      <c r="E32" s="221"/>
    </row>
    <row r="33" spans="1:5" ht="9.75" customHeight="1" thickBot="1" x14ac:dyDescent="0.3"/>
    <row r="34" spans="1:5" ht="15" customHeight="1" x14ac:dyDescent="0.25">
      <c r="A34" s="216" t="s">
        <v>36</v>
      </c>
      <c r="B34" s="214" t="s">
        <v>162</v>
      </c>
      <c r="C34" s="22" t="s">
        <v>11</v>
      </c>
      <c r="D34" s="23"/>
      <c r="E34" s="24"/>
    </row>
    <row r="35" spans="1:5" ht="33" customHeight="1" x14ac:dyDescent="0.25">
      <c r="A35" s="217"/>
      <c r="B35" s="215"/>
      <c r="C35" s="21" t="s">
        <v>57</v>
      </c>
      <c r="D35" s="21" t="s">
        <v>58</v>
      </c>
      <c r="E35" s="25" t="s">
        <v>59</v>
      </c>
    </row>
    <row r="36" spans="1:5" ht="30" x14ac:dyDescent="0.25">
      <c r="A36" s="48" t="str">
        <f t="shared" ref="A36:B36" si="0">A24</f>
        <v>Salida Nacional / National exit</v>
      </c>
      <c r="B36" s="4" t="str">
        <f t="shared" si="0"/>
        <v>Salida Nacional / National exit</v>
      </c>
      <c r="C36" s="61">
        <f>IF(C24=0,VLOOKUP($A36,'Exit Tariff_1b'!$A$1160:$E$1440,4,FALSE),C24)</f>
        <v>124.55878412075792</v>
      </c>
      <c r="D36" s="61">
        <f>IF(D24=0,VLOOKUP($A36,'Exit Tariff_1b'!$A$1160:$E$1440,5,FALSE),D24)</f>
        <v>112.73989205956076</v>
      </c>
      <c r="E36" s="62">
        <f>IF(E24=0,VLOOKUP($A36,'Exit Tariff_1b'!$A$1160:$E$1440,6,FALSE),E24)</f>
        <v>96.903302811955456</v>
      </c>
    </row>
    <row r="37" spans="1:5" ht="30" x14ac:dyDescent="0.25">
      <c r="A37" s="41" t="str">
        <f t="shared" ref="A37:B39" si="1">A25</f>
        <v>Planta GNL / LNG Plant</v>
      </c>
      <c r="B37" s="4" t="str">
        <f t="shared" si="1"/>
        <v>Planta GNL / LNG Plant</v>
      </c>
      <c r="C37" s="61">
        <f>IF(C25=0,VLOOKUP($A37,'Exit Tariff_1b'!$A$1160:$E$1440,4,FALSE),C25)</f>
        <v>147.24134641985552</v>
      </c>
      <c r="D37" s="61">
        <f>IF(D25=0,VLOOKUP($A37,'Exit Tariff_1b'!$A$1160:$E$1440,5,FALSE),D25)</f>
        <v>133.3275404931544</v>
      </c>
      <c r="E37" s="62">
        <f>IF(E25=0,VLOOKUP($A37,'Exit Tariff_1b'!$A$1160:$E$1440,6,FALSE),E25)</f>
        <v>114.90136185103161</v>
      </c>
    </row>
    <row r="38" spans="1:5" ht="15" customHeight="1" x14ac:dyDescent="0.25">
      <c r="A38" s="41" t="str">
        <f t="shared" si="1"/>
        <v>VIP Pirineos</v>
      </c>
      <c r="B38" s="4" t="str">
        <f t="shared" si="1"/>
        <v>Conexión Internacional / Interconnection points</v>
      </c>
      <c r="C38" s="61">
        <f>IF(C26=0,VLOOKUP($A38,'Exit Tariff_1b'!$A$1160:$E$1440,4,FALSE),C26)</f>
        <v>136.99434412798865</v>
      </c>
      <c r="D38" s="61">
        <f>IF(D26=0,VLOOKUP($A38,'Exit Tariff_1b'!$A$1160:$E$1440,5,FALSE),D26)</f>
        <v>123.69988804974727</v>
      </c>
      <c r="E38" s="62">
        <f>IF(E26=0,VLOOKUP($A38,'Exit Tariff_1b'!$A$1160:$E$1440,6,FALSE),E26)</f>
        <v>106.88492235467193</v>
      </c>
    </row>
    <row r="39" spans="1:5" ht="15" customHeight="1" x14ac:dyDescent="0.25">
      <c r="A39" s="41" t="str">
        <f t="shared" si="1"/>
        <v>VIP Ibérico</v>
      </c>
      <c r="B39" s="4" t="str">
        <f t="shared" si="1"/>
        <v>Conexión Internacional / Interconnection points</v>
      </c>
      <c r="C39" s="61">
        <f>IF(C27=0,VLOOKUP($A39,'Exit Tariff_1b'!$A$1160:$E$1440,4,FALSE),C27)</f>
        <v>163.67049984209038</v>
      </c>
      <c r="D39" s="61">
        <f>IF(D27=0,VLOOKUP($A39,'Exit Tariff_1b'!$A$1160:$E$1440,5,FALSE),D27)</f>
        <v>148.07848999060215</v>
      </c>
      <c r="E39" s="62">
        <f>IF(E27=0,VLOOKUP($A39,'Exit Tariff_1b'!$A$1160:$E$1440,6,FALSE),E27)</f>
        <v>127.65432129507887</v>
      </c>
    </row>
    <row r="40" spans="1:5" ht="15" customHeight="1" x14ac:dyDescent="0.25">
      <c r="A40" s="41" t="s">
        <v>13</v>
      </c>
      <c r="B40" s="4" t="s">
        <v>13</v>
      </c>
      <c r="C40" s="61">
        <f>IF(C28=0,VLOOKUP($A40,'Exit Tariff_1b'!$A$1160:$E$1440,4,FALSE),C28)</f>
        <v>179.70840265774061</v>
      </c>
      <c r="D40" s="61">
        <f>IF(D28=0,VLOOKUP($A40,'Exit Tariff_1b'!$A$1160:$E$1440,5,FALSE),D28)</f>
        <v>163.93373756139763</v>
      </c>
      <c r="E40" s="62">
        <f>IF(E28=0,VLOOKUP($A40,'Exit Tariff_1b'!$A$1160:$E$1440,6,FALSE),E28)</f>
        <v>141.36899935287204</v>
      </c>
    </row>
    <row r="41" spans="1:5" ht="30.75" thickBot="1" x14ac:dyDescent="0.3">
      <c r="A41" s="41" t="str">
        <f t="shared" ref="A41:B41" si="2">A29</f>
        <v>AA.SS / Storage facilities</v>
      </c>
      <c r="B41" s="4" t="str">
        <f t="shared" si="2"/>
        <v>AA.SS / Storage facilities</v>
      </c>
      <c r="C41" s="61">
        <f>IF(C29=0,VLOOKUP($A41,'Exit Tariff_1b'!$A$1160:$E$1440,4,FALSE),C29)</f>
        <v>119.75073443159394</v>
      </c>
      <c r="D41" s="61">
        <f>IF(D29=0,VLOOKUP($A41,'Exit Tariff_1b'!$A$1160:$E$1440,5,FALSE),D29)</f>
        <v>108.27800550952675</v>
      </c>
      <c r="E41" s="62">
        <f>IF(E29=0,VLOOKUP($A41,'Exit Tariff_1b'!$A$1160:$E$1440,6,FALSE),E29)</f>
        <v>93.354317298825407</v>
      </c>
    </row>
    <row r="42" spans="1:5" ht="18.75" customHeight="1" thickBot="1" x14ac:dyDescent="0.3">
      <c r="A42" s="28" t="s">
        <v>7</v>
      </c>
      <c r="B42" s="29"/>
      <c r="C42" s="65">
        <f t="shared" ref="C42:E42" si="3">SUMPRODUCT(C12:C17,C36:C41)/SUM(C12:C17)</f>
        <v>127.27079997752743</v>
      </c>
      <c r="D42" s="65">
        <f t="shared" si="3"/>
        <v>115.23217007325337</v>
      </c>
      <c r="E42" s="66">
        <f t="shared" si="3"/>
        <v>99.116607121736294</v>
      </c>
    </row>
    <row r="43" spans="1:5" x14ac:dyDescent="0.25">
      <c r="C43" s="149">
        <f>SUMPRODUCT(C$12:C$17,C36:C41)-(Input!C$18*Input!C$198)</f>
        <v>0</v>
      </c>
      <c r="D43" s="116">
        <f>SUMPRODUCT(D$12:D$17,D36:D41)-(Input!D$18*Input!D$198)</f>
        <v>0</v>
      </c>
      <c r="E43" s="116">
        <f>SUMPRODUCT(E$12:E$17,E36:E41)-(Input!E$18*Input!E$198)</f>
        <v>0</v>
      </c>
    </row>
  </sheetData>
  <mergeCells count="7">
    <mergeCell ref="A32:E32"/>
    <mergeCell ref="A34:A35"/>
    <mergeCell ref="B34:B35"/>
    <mergeCell ref="A10:A11"/>
    <mergeCell ref="B10:B11"/>
    <mergeCell ref="A22:A23"/>
    <mergeCell ref="B22:B23"/>
  </mergeCells>
  <printOptions horizontalCentered="1"/>
  <pageMargins left="0.23622047244094491" right="0.23622047244094491" top="0.74803149606299213" bottom="0.74803149606299213" header="0.31496062992125984" footer="0.31496062992125984"/>
  <pageSetup paperSize="9" scale="70" fitToWidth="0" orientation="landscape" verticalDpi="0" r:id="rId1"/>
  <headerFooter>
    <oddFooter>&amp;L&amp;D&amp;C_x000D_&amp;1#&amp;"Calibri"&amp;10&amp;K000000 PÚBLICA&amp;RPágina &amp;P de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48"/>
  <sheetViews>
    <sheetView showGridLines="0" topLeftCell="A20" zoomScaleNormal="100" workbookViewId="0">
      <selection activeCell="C24" sqref="C24"/>
    </sheetView>
  </sheetViews>
  <sheetFormatPr baseColWidth="10" defaultColWidth="11.42578125" defaultRowHeight="15" x14ac:dyDescent="0.25"/>
  <cols>
    <col min="1" max="1" width="28" style="1" customWidth="1"/>
    <col min="2" max="2" width="47" style="1" customWidth="1"/>
    <col min="3" max="5" width="18.28515625" style="1" bestFit="1" customWidth="1"/>
    <col min="6" max="16384" width="11.42578125" style="1"/>
  </cols>
  <sheetData>
    <row r="1" spans="1:5" ht="5.0999999999999996" customHeight="1" x14ac:dyDescent="0.25">
      <c r="A1" s="17"/>
      <c r="B1" s="17"/>
      <c r="C1" s="17"/>
      <c r="D1" s="17"/>
      <c r="E1" s="17"/>
    </row>
    <row r="2" spans="1:5" x14ac:dyDescent="0.25">
      <c r="A2" s="17"/>
      <c r="B2" s="17"/>
      <c r="C2" s="17"/>
      <c r="D2" s="17"/>
      <c r="E2" s="17"/>
    </row>
    <row r="3" spans="1:5" x14ac:dyDescent="0.25">
      <c r="A3" s="17"/>
      <c r="B3" s="17"/>
      <c r="C3" s="17"/>
      <c r="D3" s="17"/>
      <c r="E3" s="17"/>
    </row>
    <row r="4" spans="1:5" x14ac:dyDescent="0.25">
      <c r="A4" s="17"/>
      <c r="B4" s="17"/>
      <c r="C4" s="17"/>
      <c r="D4" s="17"/>
      <c r="E4" s="17"/>
    </row>
    <row r="5" spans="1:5" ht="5.0999999999999996" customHeight="1" thickBot="1" x14ac:dyDescent="0.3">
      <c r="A5" s="17"/>
      <c r="B5" s="17"/>
      <c r="C5" s="17"/>
      <c r="D5" s="17"/>
      <c r="E5" s="17"/>
    </row>
    <row r="6" spans="1:5" ht="33" customHeight="1" thickBot="1" x14ac:dyDescent="0.3">
      <c r="A6" s="32" t="s">
        <v>74</v>
      </c>
      <c r="B6" s="33"/>
      <c r="C6" s="34"/>
      <c r="D6" s="34"/>
      <c r="E6" s="35"/>
    </row>
    <row r="7" spans="1:5" ht="5.0999999999999996" customHeight="1" x14ac:dyDescent="0.25"/>
    <row r="8" spans="1:5" ht="27.75" customHeight="1" x14ac:dyDescent="0.25">
      <c r="A8" s="84" t="s">
        <v>89</v>
      </c>
      <c r="B8" s="18"/>
      <c r="C8" s="19"/>
      <c r="D8" s="19"/>
      <c r="E8" s="19"/>
    </row>
    <row r="9" spans="1:5" ht="5.0999999999999996" customHeight="1" thickBot="1" x14ac:dyDescent="0.3"/>
    <row r="10" spans="1:5" ht="15" customHeight="1" x14ac:dyDescent="0.25">
      <c r="A10" s="216" t="s">
        <v>36</v>
      </c>
      <c r="B10" s="214" t="s">
        <v>162</v>
      </c>
      <c r="C10" s="22" t="s">
        <v>11</v>
      </c>
      <c r="D10" s="23"/>
      <c r="E10" s="24"/>
    </row>
    <row r="11" spans="1:5" ht="33" customHeight="1" x14ac:dyDescent="0.25">
      <c r="A11" s="217"/>
      <c r="B11" s="215"/>
      <c r="C11" s="21" t="s">
        <v>57</v>
      </c>
      <c r="D11" s="21" t="s">
        <v>58</v>
      </c>
      <c r="E11" s="25" t="s">
        <v>59</v>
      </c>
    </row>
    <row r="12" spans="1:5" ht="15" customHeight="1" x14ac:dyDescent="0.25">
      <c r="A12" s="48" t="s">
        <v>61</v>
      </c>
      <c r="B12" s="4" t="str">
        <f>'Exit Capacity'!B12</f>
        <v>Salida Nacional / National exit</v>
      </c>
      <c r="C12" s="46">
        <f>'Exit Tariff_2'!C12</f>
        <v>1588314.0930926066</v>
      </c>
      <c r="D12" s="46">
        <f>'Exit Tariff_2'!D12</f>
        <v>1534244.3048237565</v>
      </c>
      <c r="E12" s="51">
        <f>'Exit Tariff_2'!E12</f>
        <v>1466190.1347275733</v>
      </c>
    </row>
    <row r="13" spans="1:5" ht="15" customHeight="1" x14ac:dyDescent="0.25">
      <c r="A13" s="41" t="s">
        <v>75</v>
      </c>
      <c r="B13" s="4" t="s">
        <v>30</v>
      </c>
      <c r="C13" s="47">
        <f>'Exit Tariff_2'!C13</f>
        <v>12081.34890259225</v>
      </c>
      <c r="D13" s="47">
        <f>'Exit Tariff_2'!D13</f>
        <v>12455.759921296243</v>
      </c>
      <c r="E13" s="58">
        <f>'Exit Tariff_2'!E13</f>
        <v>12486.461972801386</v>
      </c>
    </row>
    <row r="14" spans="1:5" x14ac:dyDescent="0.25">
      <c r="A14" s="41" t="s">
        <v>15</v>
      </c>
      <c r="B14" s="4" t="s">
        <v>29</v>
      </c>
      <c r="C14" s="46">
        <f>'Exit Tariff_2'!C14</f>
        <v>161766.4914403958</v>
      </c>
      <c r="D14" s="46">
        <f>'Exit Tariff_2'!D14</f>
        <v>160984.76359258997</v>
      </c>
      <c r="E14" s="51">
        <f>'Exit Tariff_2'!E14</f>
        <v>157814.98402826377</v>
      </c>
    </row>
    <row r="15" spans="1:5" x14ac:dyDescent="0.25">
      <c r="A15" s="41" t="s">
        <v>16</v>
      </c>
      <c r="B15" s="4" t="s">
        <v>29</v>
      </c>
      <c r="C15" s="46">
        <f>'Exit Tariff_2'!C15</f>
        <v>50041.977139996117</v>
      </c>
      <c r="D15" s="46">
        <f>'Exit Tariff_2'!D15</f>
        <v>47670.12452486754</v>
      </c>
      <c r="E15" s="51">
        <f>'Exit Tariff_2'!E15</f>
        <v>45286.618298624162</v>
      </c>
    </row>
    <row r="16" spans="1:5" x14ac:dyDescent="0.25">
      <c r="A16" s="41" t="s">
        <v>13</v>
      </c>
      <c r="B16" s="4" t="s">
        <v>13</v>
      </c>
      <c r="C16" s="46">
        <f>'Exit Tariff_2'!C16</f>
        <v>17386.387518789892</v>
      </c>
      <c r="D16" s="46">
        <f>'Exit Tariff_2'!D16</f>
        <v>17302.368738539666</v>
      </c>
      <c r="E16" s="51">
        <f>'Exit Tariff_2'!E16</f>
        <v>16961.686219163748</v>
      </c>
    </row>
    <row r="17" spans="1:5" ht="15" customHeight="1" thickBot="1" x14ac:dyDescent="0.3">
      <c r="A17" s="41" t="s">
        <v>70</v>
      </c>
      <c r="B17" s="4" t="str">
        <f>'Exit Capacity'!B289</f>
        <v>AA.SS / Storage facilities</v>
      </c>
      <c r="C17" s="47">
        <f>IF(Input!C228=1,0,'Exit Tariff_2'!C17)</f>
        <v>0</v>
      </c>
      <c r="D17" s="47">
        <f>IF(Input!D228=1,0,'Exit Tariff_2'!D17)</f>
        <v>0</v>
      </c>
      <c r="E17" s="58">
        <f>IF(Input!E228=1,0,'Exit Tariff_2'!E17)</f>
        <v>0</v>
      </c>
    </row>
    <row r="18" spans="1:5" ht="18.75" customHeight="1" thickBot="1" x14ac:dyDescent="0.3">
      <c r="A18" s="28" t="s">
        <v>7</v>
      </c>
      <c r="B18" s="29"/>
      <c r="C18" s="59">
        <f>SUM(C12:C17)</f>
        <v>1829590.2980943806</v>
      </c>
      <c r="D18" s="59">
        <f>SUM(D12:D17)</f>
        <v>1772657.32160105</v>
      </c>
      <c r="E18" s="60">
        <f>SUM(E12:E17)</f>
        <v>1698739.8852464263</v>
      </c>
    </row>
    <row r="19" spans="1:5" ht="9" customHeight="1" x14ac:dyDescent="0.25">
      <c r="C19" s="57"/>
      <c r="D19" s="57"/>
      <c r="E19" s="57"/>
    </row>
    <row r="20" spans="1:5" ht="27.75" customHeight="1" x14ac:dyDescent="0.25">
      <c r="A20" s="84" t="s">
        <v>187</v>
      </c>
      <c r="B20" s="18"/>
      <c r="C20" s="19"/>
      <c r="D20" s="19"/>
      <c r="E20" s="19"/>
    </row>
    <row r="21" spans="1:5" ht="9.75" customHeight="1" thickBot="1" x14ac:dyDescent="0.3"/>
    <row r="22" spans="1:5" ht="15" customHeight="1" x14ac:dyDescent="0.25">
      <c r="A22" s="216" t="s">
        <v>36</v>
      </c>
      <c r="B22" s="214" t="s">
        <v>162</v>
      </c>
      <c r="C22" s="22" t="s">
        <v>11</v>
      </c>
      <c r="D22" s="23"/>
      <c r="E22" s="24"/>
    </row>
    <row r="23" spans="1:5" ht="33" customHeight="1" x14ac:dyDescent="0.25">
      <c r="A23" s="217"/>
      <c r="B23" s="215"/>
      <c r="C23" s="21" t="s">
        <v>57</v>
      </c>
      <c r="D23" s="21" t="s">
        <v>58</v>
      </c>
      <c r="E23" s="25" t="s">
        <v>59</v>
      </c>
    </row>
    <row r="24" spans="1:5" ht="15" customHeight="1" x14ac:dyDescent="0.25">
      <c r="A24" s="48" t="str">
        <f>A12</f>
        <v>Salida Nacional / National exit</v>
      </c>
      <c r="B24" s="4" t="str">
        <f>B12</f>
        <v>Salida Nacional / National exit</v>
      </c>
      <c r="C24" s="61">
        <f>'Exit Tariff_2'!C36</f>
        <v>124.55878412075792</v>
      </c>
      <c r="D24" s="61">
        <f>'Exit Tariff_2'!D36</f>
        <v>112.73989205956076</v>
      </c>
      <c r="E24" s="62">
        <f>'Exit Tariff_2'!E36</f>
        <v>96.903302811955456</v>
      </c>
    </row>
    <row r="25" spans="1:5" ht="15" customHeight="1" x14ac:dyDescent="0.25">
      <c r="A25" s="41" t="s">
        <v>75</v>
      </c>
      <c r="B25" s="4" t="s">
        <v>30</v>
      </c>
      <c r="C25" s="61">
        <f>'Exit Tariff_2'!C37</f>
        <v>147.24134641985552</v>
      </c>
      <c r="D25" s="61">
        <f>'Exit Tariff_2'!D37</f>
        <v>133.3275404931544</v>
      </c>
      <c r="E25" s="62">
        <f>'Exit Tariff_2'!E37</f>
        <v>114.90136185103161</v>
      </c>
    </row>
    <row r="26" spans="1:5" ht="15" customHeight="1" x14ac:dyDescent="0.25">
      <c r="A26" s="41" t="str">
        <f>A14</f>
        <v>VIP Pirineos</v>
      </c>
      <c r="B26" s="4" t="str">
        <f>B14</f>
        <v>Conexión Internacional / Interconnection points</v>
      </c>
      <c r="C26" s="61">
        <f>'Exit Tariff_2'!C38</f>
        <v>136.99434412798865</v>
      </c>
      <c r="D26" s="61">
        <f>'Exit Tariff_2'!D38</f>
        <v>123.69988804974727</v>
      </c>
      <c r="E26" s="62">
        <f>'Exit Tariff_2'!E38</f>
        <v>106.88492235467193</v>
      </c>
    </row>
    <row r="27" spans="1:5" ht="15" customHeight="1" x14ac:dyDescent="0.25">
      <c r="A27" s="41" t="str">
        <f>A15</f>
        <v>VIP Ibérico</v>
      </c>
      <c r="B27" s="4" t="str">
        <f>B15</f>
        <v>Conexión Internacional / Interconnection points</v>
      </c>
      <c r="C27" s="61">
        <f>'Exit Tariff_2'!C39</f>
        <v>163.67049984209038</v>
      </c>
      <c r="D27" s="61">
        <f>'Exit Tariff_2'!D39</f>
        <v>148.07848999060215</v>
      </c>
      <c r="E27" s="62">
        <f>'Exit Tariff_2'!E39</f>
        <v>127.65432129507887</v>
      </c>
    </row>
    <row r="28" spans="1:5" ht="15" customHeight="1" x14ac:dyDescent="0.25">
      <c r="A28" s="41" t="s">
        <v>13</v>
      </c>
      <c r="B28" s="4" t="s">
        <v>13</v>
      </c>
      <c r="C28" s="61">
        <f>'Exit Tariff_2'!C40</f>
        <v>179.70840265774061</v>
      </c>
      <c r="D28" s="61">
        <f>'Exit Tariff_2'!D40</f>
        <v>163.93373756139763</v>
      </c>
      <c r="E28" s="62">
        <f>'Exit Tariff_2'!E40</f>
        <v>141.36899935287204</v>
      </c>
    </row>
    <row r="29" spans="1:5" ht="15" customHeight="1" thickBot="1" x14ac:dyDescent="0.3">
      <c r="A29" s="41" t="str">
        <f t="shared" ref="A29:B29" si="0">A17</f>
        <v>AASS</v>
      </c>
      <c r="B29" s="4" t="str">
        <f t="shared" si="0"/>
        <v>AA.SS / Storage facilities</v>
      </c>
      <c r="C29" s="61">
        <f>'Exit Tariff_2'!C41*(1-Input!C228)</f>
        <v>0</v>
      </c>
      <c r="D29" s="61">
        <f>'Exit Tariff_2'!D41*(1-Input!D228)</f>
        <v>0</v>
      </c>
      <c r="E29" s="62">
        <f>'Exit Tariff_2'!E41*(1-Input!E228)</f>
        <v>0</v>
      </c>
    </row>
    <row r="30" spans="1:5" ht="18.75" customHeight="1" thickBot="1" x14ac:dyDescent="0.3">
      <c r="A30" s="28" t="s">
        <v>7</v>
      </c>
      <c r="B30" s="29"/>
      <c r="C30" s="65">
        <f>SUMPRODUCT(C12:C17,C24:C29)/SUM(C12:C17)</f>
        <v>127.40191959729313</v>
      </c>
      <c r="D30" s="65">
        <f>SUMPRODUCT(D12:D17,D24:D29)/SUM(D12:D17)</f>
        <v>115.3299004439594</v>
      </c>
      <c r="E30" s="66">
        <f>SUMPRODUCT(E12:E17,E24:E29)/SUM(E12:E17)</f>
        <v>99.226674430733851</v>
      </c>
    </row>
    <row r="31" spans="1:5" x14ac:dyDescent="0.25">
      <c r="C31" s="116"/>
      <c r="D31" s="116"/>
      <c r="E31" s="116"/>
    </row>
    <row r="32" spans="1:5" ht="46.5" customHeight="1" x14ac:dyDescent="0.25">
      <c r="A32" s="221" t="s">
        <v>270</v>
      </c>
      <c r="B32" s="221"/>
      <c r="C32" s="221"/>
      <c r="D32" s="221"/>
      <c r="E32" s="221"/>
    </row>
    <row r="33" spans="1:7" ht="9.75" customHeight="1" thickBot="1" x14ac:dyDescent="0.3"/>
    <row r="34" spans="1:7" ht="15" customHeight="1" x14ac:dyDescent="0.25">
      <c r="A34" s="216" t="s">
        <v>36</v>
      </c>
      <c r="B34" s="214" t="s">
        <v>162</v>
      </c>
      <c r="C34" s="22" t="s">
        <v>11</v>
      </c>
      <c r="D34" s="23"/>
      <c r="E34" s="24"/>
    </row>
    <row r="35" spans="1:7" ht="33" customHeight="1" x14ac:dyDescent="0.25">
      <c r="A35" s="217"/>
      <c r="B35" s="215"/>
      <c r="C35" s="21" t="s">
        <v>57</v>
      </c>
      <c r="D35" s="21" t="s">
        <v>58</v>
      </c>
      <c r="E35" s="25" t="s">
        <v>59</v>
      </c>
    </row>
    <row r="36" spans="1:7" ht="30" x14ac:dyDescent="0.25">
      <c r="A36" s="48" t="str">
        <f>A24</f>
        <v>Salida Nacional / National exit</v>
      </c>
      <c r="B36" s="4" t="str">
        <f>B24</f>
        <v>Salida Nacional / National exit</v>
      </c>
      <c r="C36" s="80">
        <f>IF(C24="","",SUMPRODUCT('Exit Tariff_2'!C$12:C$17,'Exit Tariff_2'!C$24:C$29)/SUMPRODUCT(C$24:C$29,C$12:C$17)*C24)</f>
        <v>126.60015835705978</v>
      </c>
      <c r="D36" s="80">
        <f>IF(D24="","",SUMPRODUCT('Exit Tariff_2'!D$12:D$17,'Exit Tariff_2'!D$24:D$29)/SUMPRODUCT(D$24:D$29,D$12:D$17)*D24)</f>
        <v>114.22740422916215</v>
      </c>
      <c r="E36" s="81">
        <f>IF(E24="","",SUMPRODUCT('Exit Tariff_2'!E$12:E$17,'Exit Tariff_2'!E$24:E$29)/SUMPRODUCT(E$24:E$29,E$12:E$17)*E24)</f>
        <v>98.644739947202126</v>
      </c>
      <c r="G36" s="72"/>
    </row>
    <row r="37" spans="1:7" ht="15" customHeight="1" x14ac:dyDescent="0.25">
      <c r="A37" s="41" t="s">
        <v>75</v>
      </c>
      <c r="B37" s="4" t="s">
        <v>30</v>
      </c>
      <c r="C37" s="80">
        <f>IF(C25="","",SUMPRODUCT('Exit Tariff_2'!C$12:C$17,'Exit Tariff_2'!C$24:C$29)/SUMPRODUCT(C$24:C$29,C$12:C$17)*C25)</f>
        <v>149.65446158649434</v>
      </c>
      <c r="D37" s="80">
        <f>IF(D25="","",SUMPRODUCT('Exit Tariff_2'!D$12:D$17,'Exit Tariff_2'!D$24:D$29)/SUMPRODUCT(D$24:D$29,D$12:D$17)*D25)</f>
        <v>135.08669011981726</v>
      </c>
      <c r="E37" s="81">
        <f>IF(E25="","",SUMPRODUCT('Exit Tariff_2'!E$12:E$17,'Exit Tariff_2'!E$24:E$29)/SUMPRODUCT(E$24:E$29,E$12:E$17)*E25)</f>
        <v>116.96623985427253</v>
      </c>
    </row>
    <row r="38" spans="1:7" ht="15" customHeight="1" x14ac:dyDescent="0.25">
      <c r="A38" s="41" t="str">
        <f>A26</f>
        <v>VIP Pirineos</v>
      </c>
      <c r="B38" s="4" t="str">
        <f>B26</f>
        <v>Conexión Internacional / Interconnection points</v>
      </c>
      <c r="C38" s="80">
        <f>IF(C26="","",SUMPRODUCT('Exit Tariff_2'!C$12:C$17,'Exit Tariff_2'!C$24:C$29)/SUMPRODUCT(C$24:C$29,C$12:C$17)*C26)</f>
        <v>139.23952279279342</v>
      </c>
      <c r="D38" s="80">
        <f>IF(D26="","",SUMPRODUCT('Exit Tariff_2'!D$12:D$17,'Exit Tariff_2'!D$24:D$29)/SUMPRODUCT(D$24:D$29,D$12:D$17)*D26)</f>
        <v>125.33200854845342</v>
      </c>
      <c r="E38" s="81">
        <f>IF(E26="","",SUMPRODUCT('Exit Tariff_2'!E$12:E$17,'Exit Tariff_2'!E$24:E$29)/SUMPRODUCT(E$24:E$29,E$12:E$17)*E26)</f>
        <v>108.80573792633083</v>
      </c>
      <c r="G38" s="72"/>
    </row>
    <row r="39" spans="1:7" ht="15" customHeight="1" x14ac:dyDescent="0.25">
      <c r="A39" s="41" t="str">
        <f>A27</f>
        <v>VIP Ibérico</v>
      </c>
      <c r="B39" s="4" t="str">
        <f>B27</f>
        <v>Conexión Internacional / Interconnection points</v>
      </c>
      <c r="C39" s="80">
        <f>IF(C27="","",SUMPRODUCT('Exit Tariff_2'!C$12:C$17,'Exit Tariff_2'!C$24:C$29)/SUMPRODUCT(C$24:C$29,C$12:C$17)*C27)</f>
        <v>166.35286980883936</v>
      </c>
      <c r="D39" s="80">
        <f>IF(D27="","",SUMPRODUCT('Exit Tariff_2'!D$12:D$17,'Exit Tariff_2'!D$24:D$29)/SUMPRODUCT(D$24:D$29,D$12:D$17)*D27)</f>
        <v>150.0322665278446</v>
      </c>
      <c r="E39" s="81">
        <f>IF(E27="","",SUMPRODUCT('Exit Tariff_2'!E$12:E$17,'Exit Tariff_2'!E$24:E$29)/SUMPRODUCT(E$24:E$29,E$12:E$17)*E27)</f>
        <v>129.94838113749049</v>
      </c>
      <c r="G39" s="72"/>
    </row>
    <row r="40" spans="1:7" ht="15" customHeight="1" x14ac:dyDescent="0.25">
      <c r="A40" s="41" t="s">
        <v>13</v>
      </c>
      <c r="B40" s="4" t="s">
        <v>13</v>
      </c>
      <c r="C40" s="80">
        <f>IF(C28="","",SUMPRODUCT('Exit Tariff_2'!C$12:C$17,'Exit Tariff_2'!C$24:C$29)/SUMPRODUCT(C$24:C$29,C$12:C$17)*C28)</f>
        <v>182.65361528021464</v>
      </c>
      <c r="D40" s="80">
        <f>IF(D28="","",SUMPRODUCT('Exit Tariff_2'!D$12:D$17,'Exit Tariff_2'!D$24:D$29)/SUMPRODUCT(D$24:D$29,D$12:D$17)*D28)</f>
        <v>166.0967113338223</v>
      </c>
      <c r="E40" s="81">
        <f>IF(E28="","",SUMPRODUCT('Exit Tariff_2'!E$12:E$17,'Exit Tariff_2'!E$24:E$29)/SUMPRODUCT(E$24:E$29,E$12:E$17)*E28)</f>
        <v>143.90952395938092</v>
      </c>
      <c r="G40" s="72"/>
    </row>
    <row r="41" spans="1:7" ht="15" customHeight="1" thickBot="1" x14ac:dyDescent="0.3">
      <c r="A41" s="41" t="str">
        <f t="shared" ref="A41:B41" si="1">A29</f>
        <v>AASS</v>
      </c>
      <c r="B41" s="4" t="str">
        <f t="shared" si="1"/>
        <v>AA.SS / Storage facilities</v>
      </c>
      <c r="C41" s="80">
        <f>IF(C29="","",SUMPRODUCT('Exit Tariff_2'!C$12:C$17,'Exit Tariff_2'!C$24:C$29)/SUMPRODUCT(C$24:C$29,C$12:C$17)*C29)</f>
        <v>0</v>
      </c>
      <c r="D41" s="80">
        <f>IF(D29="","",SUMPRODUCT('Exit Tariff_2'!D$12:D$17,'Exit Tariff_2'!D$24:D$29)/SUMPRODUCT(D$24:D$29,D$12:D$17)*D29)</f>
        <v>0</v>
      </c>
      <c r="E41" s="81">
        <f>IF(E29="","",SUMPRODUCT('Exit Tariff_2'!E$12:E$17,'Exit Tariff_2'!E$24:E$29)/SUMPRODUCT(E$24:E$29,E$12:E$17)*E29)</f>
        <v>0</v>
      </c>
    </row>
    <row r="42" spans="1:7" ht="18.75" customHeight="1" thickBot="1" x14ac:dyDescent="0.3">
      <c r="A42" s="28" t="s">
        <v>7</v>
      </c>
      <c r="B42" s="29"/>
      <c r="C42" s="65">
        <f t="shared" ref="C42:E42" si="2">SUMPRODUCT(C12:C17,C36:C41)/SUM(C12:C17)</f>
        <v>129.4898895317875</v>
      </c>
      <c r="D42" s="65">
        <f t="shared" si="2"/>
        <v>116.8515856903731</v>
      </c>
      <c r="E42" s="66">
        <f t="shared" si="2"/>
        <v>101.00986458676012</v>
      </c>
    </row>
    <row r="43" spans="1:7" x14ac:dyDescent="0.25">
      <c r="C43" s="116">
        <f>SUMPRODUCT(C36:C41,C12:C17)-(Input!C$18*Input!C198)</f>
        <v>0</v>
      </c>
      <c r="D43" s="116">
        <f>SUMPRODUCT(D36:D41,D12:D17)-(Input!D$18*Input!D198)</f>
        <v>0</v>
      </c>
      <c r="E43" s="116">
        <f>SUMPRODUCT(E36:E41,E12:E17)-(Input!E$18*Input!E198)</f>
        <v>0</v>
      </c>
    </row>
    <row r="45" spans="1:7" x14ac:dyDescent="0.25">
      <c r="C45" s="72"/>
      <c r="D45" s="72"/>
      <c r="E45" s="72"/>
    </row>
    <row r="46" spans="1:7" x14ac:dyDescent="0.25">
      <c r="C46" s="72"/>
      <c r="D46" s="72"/>
      <c r="E46" s="72"/>
    </row>
    <row r="47" spans="1:7" x14ac:dyDescent="0.25">
      <c r="C47" s="72"/>
      <c r="D47" s="72"/>
      <c r="E47" s="72"/>
    </row>
    <row r="48" spans="1:7" x14ac:dyDescent="0.25">
      <c r="C48" s="72"/>
      <c r="D48" s="72"/>
      <c r="E48" s="72"/>
    </row>
  </sheetData>
  <mergeCells count="7">
    <mergeCell ref="A10:A11"/>
    <mergeCell ref="B10:B11"/>
    <mergeCell ref="A22:A23"/>
    <mergeCell ref="B22:B23"/>
    <mergeCell ref="A34:A35"/>
    <mergeCell ref="B34:B35"/>
    <mergeCell ref="A32:E32"/>
  </mergeCells>
  <printOptions horizontalCentered="1"/>
  <pageMargins left="0.23622047244094491" right="0.23622047244094491" top="0.74803149606299213" bottom="0.74803149606299213" header="0.31496062992125984" footer="0.31496062992125984"/>
  <pageSetup paperSize="9" scale="71" fitToHeight="0" orientation="landscape" verticalDpi="0" r:id="rId1"/>
  <headerFooter>
    <oddFooter>&amp;L&amp;D&amp;C_x000D_&amp;1#&amp;"Calibri"&amp;10&amp;K000000 PÚBLICA&amp;RPágina &amp;P de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68"/>
  <sheetViews>
    <sheetView showGridLines="0" zoomScaleNormal="100" workbookViewId="0">
      <selection activeCell="G47" sqref="G47"/>
    </sheetView>
  </sheetViews>
  <sheetFormatPr baseColWidth="10" defaultColWidth="11.42578125" defaultRowHeight="15" x14ac:dyDescent="0.25"/>
  <cols>
    <col min="1" max="1" width="27.42578125" style="1" customWidth="1"/>
    <col min="2" max="2" width="47" style="1" customWidth="1"/>
    <col min="3" max="5" width="18.28515625" style="1" bestFit="1" customWidth="1"/>
    <col min="6" max="16384" width="11.42578125" style="1"/>
  </cols>
  <sheetData>
    <row r="1" spans="1:7" ht="5.0999999999999996" customHeight="1" x14ac:dyDescent="0.25">
      <c r="A1" s="17"/>
      <c r="B1" s="17"/>
      <c r="C1" s="17"/>
      <c r="D1" s="17"/>
      <c r="E1" s="17"/>
    </row>
    <row r="2" spans="1:7" x14ac:dyDescent="0.25">
      <c r="A2" s="17"/>
      <c r="B2" s="17"/>
      <c r="C2" s="17"/>
      <c r="D2" s="17"/>
      <c r="E2" s="17"/>
    </row>
    <row r="3" spans="1:7" x14ac:dyDescent="0.25">
      <c r="A3" s="17"/>
      <c r="B3" s="17"/>
      <c r="C3" s="17"/>
      <c r="D3" s="17"/>
      <c r="E3" s="17"/>
    </row>
    <row r="4" spans="1:7" x14ac:dyDescent="0.25">
      <c r="A4" s="17"/>
      <c r="B4" s="17"/>
      <c r="C4" s="17"/>
      <c r="D4" s="17"/>
      <c r="E4" s="17"/>
    </row>
    <row r="5" spans="1:7" ht="5.0999999999999996" customHeight="1" thickBot="1" x14ac:dyDescent="0.3">
      <c r="A5" s="17"/>
      <c r="B5" s="17"/>
      <c r="C5" s="17"/>
      <c r="D5" s="17"/>
      <c r="E5" s="17"/>
    </row>
    <row r="6" spans="1:7" ht="75" customHeight="1" thickBot="1" x14ac:dyDescent="0.3">
      <c r="A6" s="32" t="s">
        <v>216</v>
      </c>
      <c r="B6" s="33"/>
      <c r="C6" s="34"/>
      <c r="D6" s="34"/>
      <c r="E6" s="35"/>
    </row>
    <row r="7" spans="1:7" ht="5.0999999999999996" customHeight="1" x14ac:dyDescent="0.25"/>
    <row r="8" spans="1:7" ht="49.5" customHeight="1" x14ac:dyDescent="0.25">
      <c r="A8" s="221" t="s">
        <v>201</v>
      </c>
      <c r="B8" s="221"/>
      <c r="C8" s="221"/>
      <c r="D8" s="221"/>
      <c r="E8" s="221"/>
    </row>
    <row r="9" spans="1:7" ht="5.0999999999999996" customHeight="1" thickBot="1" x14ac:dyDescent="0.3"/>
    <row r="10" spans="1:7" ht="15" customHeight="1" x14ac:dyDescent="0.25">
      <c r="A10" s="216" t="s">
        <v>36</v>
      </c>
      <c r="B10" s="214" t="s">
        <v>162</v>
      </c>
      <c r="C10" s="22" t="s">
        <v>11</v>
      </c>
      <c r="D10" s="23"/>
      <c r="E10" s="24"/>
    </row>
    <row r="11" spans="1:7" ht="33" customHeight="1" x14ac:dyDescent="0.25">
      <c r="A11" s="217"/>
      <c r="B11" s="215"/>
      <c r="C11" s="21" t="s">
        <v>57</v>
      </c>
      <c r="D11" s="21" t="s">
        <v>58</v>
      </c>
      <c r="E11" s="25" t="s">
        <v>59</v>
      </c>
    </row>
    <row r="12" spans="1:7" ht="15" customHeight="1" thickBot="1" x14ac:dyDescent="0.3">
      <c r="A12" s="127" t="s">
        <v>61</v>
      </c>
      <c r="B12" s="5" t="s">
        <v>61</v>
      </c>
      <c r="C12" s="132">
        <f>'Exit Tariff_3'!C36</f>
        <v>126.60015835705978</v>
      </c>
      <c r="D12" s="132">
        <f>'Exit Tariff_3'!D36</f>
        <v>114.22740422916215</v>
      </c>
      <c r="E12" s="133">
        <f>'Exit Tariff_3'!E36</f>
        <v>98.644739947202126</v>
      </c>
      <c r="G12" s="72"/>
    </row>
    <row r="13" spans="1:7" ht="9" customHeight="1" x14ac:dyDescent="0.25">
      <c r="C13" s="57"/>
      <c r="D13" s="57"/>
      <c r="E13" s="57"/>
    </row>
    <row r="14" spans="1:7" ht="41.25" customHeight="1" x14ac:dyDescent="0.25">
      <c r="A14" s="221" t="s">
        <v>214</v>
      </c>
      <c r="B14" s="222"/>
      <c r="C14" s="222"/>
      <c r="D14" s="222"/>
      <c r="E14" s="222"/>
    </row>
    <row r="15" spans="1:7" ht="5.0999999999999996" customHeight="1" thickBot="1" x14ac:dyDescent="0.3"/>
    <row r="16" spans="1:7" ht="15" customHeight="1" x14ac:dyDescent="0.25">
      <c r="A16" s="216" t="s">
        <v>38</v>
      </c>
      <c r="B16" s="214" t="s">
        <v>212</v>
      </c>
      <c r="C16" s="22" t="s">
        <v>11</v>
      </c>
      <c r="D16" s="23"/>
      <c r="E16" s="24"/>
    </row>
    <row r="17" spans="1:5" ht="33" customHeight="1" x14ac:dyDescent="0.25">
      <c r="A17" s="217"/>
      <c r="B17" s="215"/>
      <c r="C17" s="21" t="s">
        <v>57</v>
      </c>
      <c r="D17" s="21" t="s">
        <v>58</v>
      </c>
      <c r="E17" s="25" t="s">
        <v>59</v>
      </c>
    </row>
    <row r="18" spans="1:5" ht="15" customHeight="1" x14ac:dyDescent="0.25">
      <c r="A18" s="4" t="s">
        <v>203</v>
      </c>
      <c r="B18" s="126" t="s">
        <v>220</v>
      </c>
      <c r="C18" s="46">
        <f>Input!C171</f>
        <v>77787.385480611556</v>
      </c>
      <c r="D18" s="46">
        <f>Input!D171</f>
        <v>77152.160231979637</v>
      </c>
      <c r="E18" s="51">
        <f>Input!E171</f>
        <v>76499.174848520342</v>
      </c>
    </row>
    <row r="19" spans="1:5" x14ac:dyDescent="0.25">
      <c r="A19" s="4" t="s">
        <v>204</v>
      </c>
      <c r="B19" s="126" t="s">
        <v>221</v>
      </c>
      <c r="C19" s="47">
        <f>Input!C172</f>
        <v>186218.17317944262</v>
      </c>
      <c r="D19" s="47">
        <f>Input!D172</f>
        <v>184685.41063029072</v>
      </c>
      <c r="E19" s="58">
        <f>Input!E172</f>
        <v>183117.80746138492</v>
      </c>
    </row>
    <row r="20" spans="1:5" ht="15" customHeight="1" x14ac:dyDescent="0.25">
      <c r="A20" s="4" t="s">
        <v>205</v>
      </c>
      <c r="B20" s="126" t="s">
        <v>194</v>
      </c>
      <c r="C20" s="47">
        <f>Input!C173</f>
        <v>53931.759277830606</v>
      </c>
      <c r="D20" s="47">
        <f>Input!D173</f>
        <v>53490.027598913191</v>
      </c>
      <c r="E20" s="58">
        <f>Input!E173</f>
        <v>53036.803726505248</v>
      </c>
    </row>
    <row r="21" spans="1:5" x14ac:dyDescent="0.25">
      <c r="A21" s="4" t="s">
        <v>206</v>
      </c>
      <c r="B21" s="126" t="s">
        <v>195</v>
      </c>
      <c r="C21" s="47">
        <f>Input!C174</f>
        <v>45880.687419227586</v>
      </c>
      <c r="D21" s="47">
        <f>Input!D174</f>
        <v>46445.774860914942</v>
      </c>
      <c r="E21" s="58">
        <f>Input!E174</f>
        <v>46880.487508613041</v>
      </c>
    </row>
    <row r="22" spans="1:5" x14ac:dyDescent="0.25">
      <c r="A22" s="4" t="s">
        <v>207</v>
      </c>
      <c r="B22" s="126" t="s">
        <v>196</v>
      </c>
      <c r="C22" s="47">
        <f>Input!C175</f>
        <v>98185.061714343188</v>
      </c>
      <c r="D22" s="47">
        <f>Input!D175</f>
        <v>99467.46668636406</v>
      </c>
      <c r="E22" s="58">
        <f>Input!E175</f>
        <v>100384.03719213071</v>
      </c>
    </row>
    <row r="23" spans="1:5" ht="15.75" thickBot="1" x14ac:dyDescent="0.3">
      <c r="A23" s="4" t="s">
        <v>208</v>
      </c>
      <c r="B23" s="126" t="s">
        <v>197</v>
      </c>
      <c r="C23" s="46">
        <f>Input!C176</f>
        <v>48056.338340871065</v>
      </c>
      <c r="D23" s="46">
        <f>Input!D176</f>
        <v>48942.01110832284</v>
      </c>
      <c r="E23" s="51">
        <f>Input!E176</f>
        <v>49338.338905310608</v>
      </c>
    </row>
    <row r="24" spans="1:5" ht="18.75" customHeight="1" thickBot="1" x14ac:dyDescent="0.3">
      <c r="A24" s="28" t="s">
        <v>7</v>
      </c>
      <c r="B24" s="29"/>
      <c r="C24" s="59">
        <f>SUM(C18:C23)</f>
        <v>510059.40541232668</v>
      </c>
      <c r="D24" s="59">
        <f>SUM(D18:D23)</f>
        <v>510182.85111678537</v>
      </c>
      <c r="E24" s="60">
        <f>SUM(E18:E23)</f>
        <v>509256.64964246482</v>
      </c>
    </row>
    <row r="25" spans="1:5" ht="9" customHeight="1" x14ac:dyDescent="0.25">
      <c r="C25" s="57"/>
      <c r="D25" s="57"/>
      <c r="E25" s="57"/>
    </row>
    <row r="26" spans="1:5" ht="44.25" customHeight="1" x14ac:dyDescent="0.25">
      <c r="A26" s="221" t="s">
        <v>202</v>
      </c>
      <c r="B26" s="221"/>
      <c r="C26" s="221"/>
      <c r="D26" s="221"/>
      <c r="E26" s="221"/>
    </row>
    <row r="27" spans="1:5" ht="5.0999999999999996" customHeight="1" thickBot="1" x14ac:dyDescent="0.3"/>
    <row r="28" spans="1:5" ht="15" customHeight="1" x14ac:dyDescent="0.25">
      <c r="A28" s="216" t="s">
        <v>38</v>
      </c>
      <c r="B28" s="214" t="s">
        <v>212</v>
      </c>
      <c r="C28" s="22" t="s">
        <v>11</v>
      </c>
      <c r="D28" s="23"/>
      <c r="E28" s="24"/>
    </row>
    <row r="29" spans="1:5" ht="33" customHeight="1" x14ac:dyDescent="0.25">
      <c r="A29" s="217"/>
      <c r="B29" s="215"/>
      <c r="C29" s="21" t="s">
        <v>57</v>
      </c>
      <c r="D29" s="21" t="s">
        <v>58</v>
      </c>
      <c r="E29" s="25" t="s">
        <v>59</v>
      </c>
    </row>
    <row r="30" spans="1:5" ht="15" customHeight="1" x14ac:dyDescent="0.25">
      <c r="A30" s="4" t="s">
        <v>203</v>
      </c>
      <c r="B30" s="126" t="s">
        <v>220</v>
      </c>
      <c r="C30" s="46">
        <f t="shared" ref="C30:E35" si="0">C$12*C18</f>
        <v>9847895.3200270757</v>
      </c>
      <c r="D30" s="46">
        <f t="shared" si="0"/>
        <v>8812890.993971426</v>
      </c>
      <c r="E30" s="51">
        <f t="shared" si="0"/>
        <v>7546241.2091078348</v>
      </c>
    </row>
    <row r="31" spans="1:5" x14ac:dyDescent="0.25">
      <c r="A31" s="4" t="s">
        <v>204</v>
      </c>
      <c r="B31" s="126" t="s">
        <v>221</v>
      </c>
      <c r="C31" s="47">
        <f t="shared" si="0"/>
        <v>23575250.213479817</v>
      </c>
      <c r="D31" s="47">
        <f t="shared" si="0"/>
        <v>21096135.055295017</v>
      </c>
      <c r="E31" s="58">
        <f t="shared" si="0"/>
        <v>18063608.496730145</v>
      </c>
    </row>
    <row r="32" spans="1:5" ht="15" customHeight="1" x14ac:dyDescent="0.25">
      <c r="A32" s="4" t="s">
        <v>205</v>
      </c>
      <c r="B32" s="126" t="s">
        <v>194</v>
      </c>
      <c r="C32" s="47">
        <f t="shared" si="0"/>
        <v>6827769.2650481826</v>
      </c>
      <c r="D32" s="47">
        <f t="shared" si="0"/>
        <v>6110027.0047700964</v>
      </c>
      <c r="E32" s="58">
        <f t="shared" si="0"/>
        <v>5231801.7112319106</v>
      </c>
    </row>
    <row r="33" spans="1:5" x14ac:dyDescent="0.25">
      <c r="A33" s="4" t="s">
        <v>206</v>
      </c>
      <c r="B33" s="126" t="s">
        <v>195</v>
      </c>
      <c r="C33" s="47">
        <f t="shared" si="0"/>
        <v>5808502.2928049732</v>
      </c>
      <c r="D33" s="47">
        <f t="shared" si="0"/>
        <v>5305380.2997743888</v>
      </c>
      <c r="E33" s="58">
        <f t="shared" si="0"/>
        <v>4624513.498885191</v>
      </c>
    </row>
    <row r="34" spans="1:5" x14ac:dyDescent="0.25">
      <c r="A34" s="4" t="s">
        <v>207</v>
      </c>
      <c r="B34" s="126" t="s">
        <v>196</v>
      </c>
      <c r="C34" s="47">
        <f t="shared" si="0"/>
        <v>12430244.361333536</v>
      </c>
      <c r="D34" s="47">
        <f t="shared" si="0"/>
        <v>11361910.524834028</v>
      </c>
      <c r="E34" s="58">
        <f t="shared" si="0"/>
        <v>9902357.2436679993</v>
      </c>
    </row>
    <row r="35" spans="1:5" ht="15.75" thickBot="1" x14ac:dyDescent="0.3">
      <c r="A35" s="4" t="s">
        <v>208</v>
      </c>
      <c r="B35" s="126" t="s">
        <v>197</v>
      </c>
      <c r="C35" s="46">
        <f t="shared" si="0"/>
        <v>6083940.0440147202</v>
      </c>
      <c r="D35" s="46">
        <f t="shared" si="0"/>
        <v>5590518.8866585372</v>
      </c>
      <c r="E35" s="51">
        <f t="shared" si="0"/>
        <v>4866967.6107412903</v>
      </c>
    </row>
    <row r="36" spans="1:5" ht="18.75" customHeight="1" thickBot="1" x14ac:dyDescent="0.3">
      <c r="A36" s="28" t="s">
        <v>7</v>
      </c>
      <c r="B36" s="29"/>
      <c r="C36" s="59">
        <f>SUM(C30:C35)</f>
        <v>64573601.496708304</v>
      </c>
      <c r="D36" s="59">
        <f>SUM(D30:D35)</f>
        <v>58276862.765303493</v>
      </c>
      <c r="E36" s="60">
        <f>SUM(E30:E35)</f>
        <v>50235489.770364366</v>
      </c>
    </row>
    <row r="37" spans="1:5" ht="6.75" customHeight="1" x14ac:dyDescent="0.25"/>
    <row r="38" spans="1:5" ht="22.5" customHeight="1" x14ac:dyDescent="0.25">
      <c r="A38" s="221" t="s">
        <v>209</v>
      </c>
      <c r="B38" s="221"/>
      <c r="C38" s="221"/>
      <c r="D38" s="221"/>
      <c r="E38" s="221"/>
    </row>
    <row r="39" spans="1:5" ht="5.0999999999999996" customHeight="1" thickBot="1" x14ac:dyDescent="0.3"/>
    <row r="40" spans="1:5" ht="15" customHeight="1" x14ac:dyDescent="0.25">
      <c r="A40" s="216" t="s">
        <v>38</v>
      </c>
      <c r="B40" s="214" t="s">
        <v>212</v>
      </c>
      <c r="C40" s="22" t="s">
        <v>11</v>
      </c>
      <c r="D40" s="23"/>
      <c r="E40" s="24"/>
    </row>
    <row r="41" spans="1:5" ht="33" customHeight="1" x14ac:dyDescent="0.25">
      <c r="A41" s="217"/>
      <c r="B41" s="215"/>
      <c r="C41" s="21" t="s">
        <v>57</v>
      </c>
      <c r="D41" s="21" t="s">
        <v>58</v>
      </c>
      <c r="E41" s="25" t="s">
        <v>59</v>
      </c>
    </row>
    <row r="42" spans="1:5" ht="15" customHeight="1" x14ac:dyDescent="0.25">
      <c r="A42" s="4" t="s">
        <v>203</v>
      </c>
      <c r="B42" s="126" t="s">
        <v>220</v>
      </c>
      <c r="C42" s="46">
        <f>Input!C183</f>
        <v>4482825.7518277466</v>
      </c>
      <c r="D42" s="46">
        <f>Input!D183</f>
        <v>4502193.5120555982</v>
      </c>
      <c r="E42" s="51">
        <f>Input!E183</f>
        <v>4520480.5482886331</v>
      </c>
    </row>
    <row r="43" spans="1:5" x14ac:dyDescent="0.25">
      <c r="A43" s="4" t="s">
        <v>204</v>
      </c>
      <c r="B43" s="126" t="s">
        <v>221</v>
      </c>
      <c r="C43" s="47">
        <f>Input!C184</f>
        <v>2936917.950124566</v>
      </c>
      <c r="D43" s="47">
        <f>Input!D184</f>
        <v>2949606.7150054025</v>
      </c>
      <c r="E43" s="58">
        <f>Input!E184</f>
        <v>2961587.4364916505</v>
      </c>
    </row>
    <row r="44" spans="1:5" ht="15" customHeight="1" x14ac:dyDescent="0.25">
      <c r="A44" s="4" t="s">
        <v>205</v>
      </c>
      <c r="B44" s="126" t="s">
        <v>194</v>
      </c>
      <c r="C44" s="47">
        <f>Input!C185</f>
        <v>371641.40993091516</v>
      </c>
      <c r="D44" s="47">
        <f>Input!D185</f>
        <v>373247.05332152895</v>
      </c>
      <c r="E44" s="58">
        <f>Input!E185</f>
        <v>374762.96949209861</v>
      </c>
    </row>
    <row r="45" spans="1:5" x14ac:dyDescent="0.25">
      <c r="A45" s="4" t="s">
        <v>206</v>
      </c>
      <c r="B45" s="126" t="s">
        <v>195</v>
      </c>
      <c r="C45" s="47">
        <f>Input!C186</f>
        <v>49619.144256198124</v>
      </c>
      <c r="D45" s="47">
        <f>Input!D186</f>
        <v>49871.364475555893</v>
      </c>
      <c r="E45" s="58">
        <f>Input!E186</f>
        <v>50228.991028723896</v>
      </c>
    </row>
    <row r="46" spans="1:5" x14ac:dyDescent="0.25">
      <c r="A46" s="4" t="s">
        <v>207</v>
      </c>
      <c r="B46" s="126" t="s">
        <v>196</v>
      </c>
      <c r="C46" s="47">
        <f>Input!C187</f>
        <v>21022.129299759174</v>
      </c>
      <c r="D46" s="47">
        <f>Input!D187</f>
        <v>21128.568043554522</v>
      </c>
      <c r="E46" s="58">
        <f>Input!E187</f>
        <v>21277.254922601063</v>
      </c>
    </row>
    <row r="47" spans="1:5" ht="15.75" thickBot="1" x14ac:dyDescent="0.3">
      <c r="A47" s="4" t="s">
        <v>208</v>
      </c>
      <c r="B47" s="126" t="s">
        <v>197</v>
      </c>
      <c r="C47" s="46">
        <f>Input!C188</f>
        <v>3184.4570636364533</v>
      </c>
      <c r="D47" s="46">
        <f>Input!D188</f>
        <v>3200.2023181051636</v>
      </c>
      <c r="E47" s="51">
        <f>Input!E188</f>
        <v>3219.1755427098437</v>
      </c>
    </row>
    <row r="48" spans="1:5" ht="18.75" customHeight="1" thickBot="1" x14ac:dyDescent="0.3">
      <c r="A48" s="28" t="s">
        <v>7</v>
      </c>
      <c r="B48" s="29"/>
      <c r="C48" s="59">
        <f>SUM(C42:C47)</f>
        <v>7865210.8425028212</v>
      </c>
      <c r="D48" s="59">
        <f>SUM(D42:D47)</f>
        <v>7899247.4152197447</v>
      </c>
      <c r="E48" s="60">
        <f>SUM(E42:E47)</f>
        <v>7931556.375766417</v>
      </c>
    </row>
    <row r="49" spans="1:5" ht="9" customHeight="1" x14ac:dyDescent="0.25"/>
    <row r="50" spans="1:5" ht="85.15" customHeight="1" x14ac:dyDescent="0.25">
      <c r="A50" s="221" t="s">
        <v>215</v>
      </c>
      <c r="B50" s="221"/>
      <c r="C50" s="221"/>
      <c r="D50" s="221"/>
      <c r="E50" s="221"/>
    </row>
    <row r="51" spans="1:5" ht="5.0999999999999996" customHeight="1" thickBot="1" x14ac:dyDescent="0.3"/>
    <row r="52" spans="1:5" ht="15" customHeight="1" x14ac:dyDescent="0.25">
      <c r="A52" s="216" t="s">
        <v>38</v>
      </c>
      <c r="B52" s="214" t="s">
        <v>212</v>
      </c>
      <c r="C52" s="22" t="s">
        <v>11</v>
      </c>
      <c r="D52" s="23"/>
      <c r="E52" s="24"/>
    </row>
    <row r="53" spans="1:5" ht="33" customHeight="1" x14ac:dyDescent="0.25">
      <c r="A53" s="217"/>
      <c r="B53" s="215"/>
      <c r="C53" s="21" t="s">
        <v>57</v>
      </c>
      <c r="D53" s="21" t="s">
        <v>58</v>
      </c>
      <c r="E53" s="25" t="s">
        <v>59</v>
      </c>
    </row>
    <row r="54" spans="1:5" ht="15" customHeight="1" x14ac:dyDescent="0.25">
      <c r="A54" s="26" t="s">
        <v>203</v>
      </c>
      <c r="B54" s="126" t="s">
        <v>220</v>
      </c>
      <c r="C54" s="80">
        <f t="shared" ref="C54:E59" si="1">C30/C42</f>
        <v>2.1968052887203728</v>
      </c>
      <c r="D54" s="80">
        <f t="shared" si="1"/>
        <v>1.957466059682464</v>
      </c>
      <c r="E54" s="81">
        <f t="shared" si="1"/>
        <v>1.6693449133333174</v>
      </c>
    </row>
    <row r="55" spans="1:5" x14ac:dyDescent="0.25">
      <c r="A55" s="26" t="s">
        <v>204</v>
      </c>
      <c r="B55" s="126" t="s">
        <v>221</v>
      </c>
      <c r="C55" s="82">
        <f t="shared" si="1"/>
        <v>8.0272076421065499</v>
      </c>
      <c r="D55" s="82">
        <f t="shared" si="1"/>
        <v>7.1521857297020617</v>
      </c>
      <c r="E55" s="83">
        <f t="shared" si="1"/>
        <v>6.0992994075260594</v>
      </c>
    </row>
    <row r="56" spans="1:5" ht="15" customHeight="1" x14ac:dyDescent="0.25">
      <c r="A56" s="26" t="s">
        <v>205</v>
      </c>
      <c r="B56" s="126" t="s">
        <v>194</v>
      </c>
      <c r="C56" s="82">
        <f t="shared" si="1"/>
        <v>18.371928107573922</v>
      </c>
      <c r="D56" s="82">
        <f t="shared" si="1"/>
        <v>16.369926970345539</v>
      </c>
      <c r="E56" s="83">
        <f t="shared" si="1"/>
        <v>13.960295272295349</v>
      </c>
    </row>
    <row r="57" spans="1:5" x14ac:dyDescent="0.25">
      <c r="A57" s="26" t="s">
        <v>206</v>
      </c>
      <c r="B57" s="126" t="s">
        <v>195</v>
      </c>
      <c r="C57" s="82">
        <f t="shared" si="1"/>
        <v>117.0617184128364</v>
      </c>
      <c r="D57" s="82">
        <f t="shared" si="1"/>
        <v>106.38129426706952</v>
      </c>
      <c r="E57" s="83">
        <f t="shared" si="1"/>
        <v>92.068612253043696</v>
      </c>
    </row>
    <row r="58" spans="1:5" x14ac:dyDescent="0.25">
      <c r="A58" s="26" t="s">
        <v>207</v>
      </c>
      <c r="B58" s="126" t="s">
        <v>196</v>
      </c>
      <c r="C58" s="82">
        <f t="shared" si="1"/>
        <v>591.29330735664041</v>
      </c>
      <c r="D58" s="82">
        <f t="shared" si="1"/>
        <v>537.75109138548987</v>
      </c>
      <c r="E58" s="83">
        <f t="shared" si="1"/>
        <v>465.39637183881018</v>
      </c>
    </row>
    <row r="59" spans="1:5" ht="15.75" thickBot="1" x14ac:dyDescent="0.3">
      <c r="A59" s="27" t="s">
        <v>208</v>
      </c>
      <c r="B59" s="128" t="s">
        <v>197</v>
      </c>
      <c r="C59" s="89">
        <f t="shared" si="1"/>
        <v>1910.5109355964237</v>
      </c>
      <c r="D59" s="89">
        <f t="shared" si="1"/>
        <v>1746.926703674372</v>
      </c>
      <c r="E59" s="90">
        <f t="shared" si="1"/>
        <v>1511.8677270529847</v>
      </c>
    </row>
    <row r="62" spans="1:5" x14ac:dyDescent="0.25">
      <c r="C62" s="72"/>
      <c r="D62" s="72"/>
      <c r="E62" s="72"/>
    </row>
    <row r="63" spans="1:5" x14ac:dyDescent="0.25">
      <c r="C63" s="72"/>
      <c r="D63" s="72"/>
      <c r="E63" s="72"/>
    </row>
    <row r="64" spans="1:5" x14ac:dyDescent="0.25">
      <c r="C64" s="72"/>
      <c r="D64" s="72"/>
      <c r="E64" s="72"/>
    </row>
    <row r="65" spans="3:5" x14ac:dyDescent="0.25">
      <c r="C65" s="72"/>
      <c r="D65" s="72"/>
      <c r="E65" s="72"/>
    </row>
    <row r="66" spans="3:5" x14ac:dyDescent="0.25">
      <c r="C66" s="72"/>
      <c r="D66" s="72"/>
      <c r="E66" s="72"/>
    </row>
    <row r="67" spans="3:5" x14ac:dyDescent="0.25">
      <c r="C67" s="72"/>
      <c r="D67" s="72"/>
      <c r="E67" s="72"/>
    </row>
    <row r="68" spans="3:5" x14ac:dyDescent="0.25">
      <c r="C68" s="72"/>
      <c r="D68" s="72"/>
      <c r="E68" s="72"/>
    </row>
  </sheetData>
  <mergeCells count="15">
    <mergeCell ref="A8:E8"/>
    <mergeCell ref="A38:E38"/>
    <mergeCell ref="A52:A53"/>
    <mergeCell ref="B52:B53"/>
    <mergeCell ref="A50:E50"/>
    <mergeCell ref="A10:A11"/>
    <mergeCell ref="B10:B11"/>
    <mergeCell ref="A40:A41"/>
    <mergeCell ref="B40:B41"/>
    <mergeCell ref="A16:A17"/>
    <mergeCell ref="B16:B17"/>
    <mergeCell ref="A28:A29"/>
    <mergeCell ref="B28:B29"/>
    <mergeCell ref="A26:E26"/>
    <mergeCell ref="A14:E14"/>
  </mergeCells>
  <printOptions horizontalCentered="1"/>
  <pageMargins left="0.23622047244094491" right="0.23622047244094491" top="0.74803149606299213" bottom="0.74803149606299213" header="0.31496062992125984" footer="0.31496062992125984"/>
  <pageSetup paperSize="9" scale="71" fitToHeight="0" orientation="landscape" verticalDpi="0" r:id="rId1"/>
  <headerFooter>
    <oddFooter>&amp;L&amp;D&amp;C_x000D_&amp;1#&amp;"Calibri"&amp;10&amp;K000000 PÚBLICA&amp;RPágina &amp;P de &amp;N</oddFooter>
  </headerFooter>
  <rowBreaks count="1" manualBreakCount="1">
    <brk id="37"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E28"/>
  <sheetViews>
    <sheetView showGridLines="0" zoomScaleNormal="100" workbookViewId="0">
      <selection activeCell="F8" sqref="F8"/>
    </sheetView>
  </sheetViews>
  <sheetFormatPr baseColWidth="10" defaultColWidth="11.42578125" defaultRowHeight="15" x14ac:dyDescent="0.25"/>
  <cols>
    <col min="1" max="1" width="31.5703125" style="1" customWidth="1"/>
    <col min="2" max="2" width="33.28515625" style="1" customWidth="1"/>
    <col min="3" max="5" width="18.28515625" style="1" bestFit="1" customWidth="1"/>
    <col min="6" max="16384" width="11.42578125" style="1"/>
  </cols>
  <sheetData>
    <row r="1" spans="1:5" ht="5.0999999999999996" customHeight="1" x14ac:dyDescent="0.25">
      <c r="A1" s="17"/>
      <c r="B1" s="17"/>
      <c r="C1" s="17"/>
      <c r="D1" s="17"/>
      <c r="E1" s="17"/>
    </row>
    <row r="2" spans="1:5" x14ac:dyDescent="0.25">
      <c r="A2" s="17"/>
      <c r="B2" s="17"/>
      <c r="C2" s="17"/>
      <c r="D2" s="17"/>
      <c r="E2" s="17"/>
    </row>
    <row r="3" spans="1:5" x14ac:dyDescent="0.25">
      <c r="A3" s="17"/>
      <c r="B3" s="17"/>
      <c r="C3" s="17"/>
      <c r="D3" s="17"/>
      <c r="E3" s="17"/>
    </row>
    <row r="4" spans="1:5" x14ac:dyDescent="0.25">
      <c r="A4" s="17"/>
      <c r="B4" s="17"/>
      <c r="C4" s="17"/>
      <c r="D4" s="17"/>
      <c r="E4" s="17"/>
    </row>
    <row r="5" spans="1:5" ht="5.0999999999999996" customHeight="1" thickBot="1" x14ac:dyDescent="0.3">
      <c r="A5" s="17"/>
      <c r="B5" s="17"/>
      <c r="C5" s="17"/>
      <c r="D5" s="17"/>
      <c r="E5" s="17"/>
    </row>
    <row r="6" spans="1:5" ht="33" customHeight="1" thickBot="1" x14ac:dyDescent="0.3">
      <c r="A6" s="32" t="s">
        <v>93</v>
      </c>
      <c r="B6" s="33"/>
      <c r="C6" s="34"/>
      <c r="D6" s="34"/>
      <c r="E6" s="35"/>
    </row>
    <row r="7" spans="1:5" ht="5.0999999999999996" customHeight="1" x14ac:dyDescent="0.25"/>
    <row r="8" spans="1:5" ht="27.75" customHeight="1" x14ac:dyDescent="0.25">
      <c r="A8" s="84" t="s">
        <v>76</v>
      </c>
      <c r="B8" s="18"/>
      <c r="C8" s="19"/>
      <c r="D8" s="19"/>
      <c r="E8" s="19"/>
    </row>
    <row r="9" spans="1:5" ht="5.0999999999999996" customHeight="1" thickBot="1" x14ac:dyDescent="0.3"/>
    <row r="10" spans="1:5" ht="15" customHeight="1" x14ac:dyDescent="0.25">
      <c r="A10" s="216"/>
      <c r="B10" s="214"/>
      <c r="C10" s="22" t="s">
        <v>11</v>
      </c>
      <c r="D10" s="23"/>
      <c r="E10" s="24"/>
    </row>
    <row r="11" spans="1:5" ht="33" customHeight="1" x14ac:dyDescent="0.25">
      <c r="A11" s="217"/>
      <c r="B11" s="215"/>
      <c r="C11" s="21" t="s">
        <v>57</v>
      </c>
      <c r="D11" s="21" t="s">
        <v>58</v>
      </c>
      <c r="E11" s="25" t="s">
        <v>59</v>
      </c>
    </row>
    <row r="12" spans="1:5" ht="45.75" thickBot="1" x14ac:dyDescent="0.3">
      <c r="A12" s="27" t="s">
        <v>9</v>
      </c>
      <c r="B12" s="5" t="s">
        <v>8</v>
      </c>
      <c r="C12" s="55">
        <f>Input!C22</f>
        <v>100066715.20235159</v>
      </c>
      <c r="D12" s="55">
        <f>Input!D22</f>
        <v>50033357.600000001</v>
      </c>
      <c r="E12" s="88">
        <f>Input!E22</f>
        <v>25016678.800000001</v>
      </c>
    </row>
    <row r="13" spans="1:5" ht="9" customHeight="1" x14ac:dyDescent="0.25">
      <c r="C13" s="57"/>
      <c r="D13" s="57"/>
      <c r="E13" s="57"/>
    </row>
    <row r="14" spans="1:5" ht="27.75" customHeight="1" x14ac:dyDescent="0.25">
      <c r="A14" s="84" t="s">
        <v>94</v>
      </c>
      <c r="B14" s="18"/>
      <c r="C14" s="19"/>
      <c r="D14" s="19"/>
      <c r="E14" s="19"/>
    </row>
    <row r="15" spans="1:5" ht="9.75" customHeight="1" thickBot="1" x14ac:dyDescent="0.3"/>
    <row r="16" spans="1:5" ht="15" customHeight="1" x14ac:dyDescent="0.25">
      <c r="A16" s="216"/>
      <c r="B16" s="214"/>
      <c r="C16" s="22" t="s">
        <v>11</v>
      </c>
      <c r="D16" s="23"/>
      <c r="E16" s="24"/>
    </row>
    <row r="17" spans="1:5" ht="33" customHeight="1" x14ac:dyDescent="0.25">
      <c r="A17" s="217"/>
      <c r="B17" s="215"/>
      <c r="C17" s="21" t="s">
        <v>57</v>
      </c>
      <c r="D17" s="21" t="s">
        <v>58</v>
      </c>
      <c r="E17" s="25" t="s">
        <v>59</v>
      </c>
    </row>
    <row r="18" spans="1:5" ht="15" customHeight="1" x14ac:dyDescent="0.25">
      <c r="A18" s="48" t="s">
        <v>48</v>
      </c>
      <c r="B18" s="4" t="s">
        <v>49</v>
      </c>
      <c r="C18" s="46">
        <f>Input!C59</f>
        <v>369242352.66820598</v>
      </c>
      <c r="D18" s="46">
        <f>Input!D59</f>
        <v>353738854.8614015</v>
      </c>
      <c r="E18" s="51">
        <f>Input!E59</f>
        <v>339092704.95632762</v>
      </c>
    </row>
    <row r="19" spans="1:5" ht="15" customHeight="1" thickBot="1" x14ac:dyDescent="0.3">
      <c r="A19" s="41" t="s">
        <v>50</v>
      </c>
      <c r="B19" s="4" t="s">
        <v>51</v>
      </c>
      <c r="C19" s="46">
        <f>Input!C116</f>
        <v>368013009.89167166</v>
      </c>
      <c r="D19" s="46">
        <f>Input!D116</f>
        <v>352832920.85659444</v>
      </c>
      <c r="E19" s="51">
        <f>Input!E116</f>
        <v>338500767.93721652</v>
      </c>
    </row>
    <row r="20" spans="1:5" ht="18.75" customHeight="1" thickBot="1" x14ac:dyDescent="0.3">
      <c r="A20" s="28" t="s">
        <v>7</v>
      </c>
      <c r="B20" s="29"/>
      <c r="C20" s="59">
        <f t="shared" ref="C20:E20" si="0">SUM(C18:C19)</f>
        <v>737255362.55987763</v>
      </c>
      <c r="D20" s="59">
        <f t="shared" si="0"/>
        <v>706571775.71799588</v>
      </c>
      <c r="E20" s="60">
        <f t="shared" si="0"/>
        <v>677593472.8935442</v>
      </c>
    </row>
    <row r="21" spans="1:5" x14ac:dyDescent="0.25">
      <c r="C21" s="116"/>
      <c r="D21" s="116"/>
      <c r="E21" s="116"/>
    </row>
    <row r="22" spans="1:5" ht="27.75" customHeight="1" x14ac:dyDescent="0.25">
      <c r="A22" s="84" t="s">
        <v>278</v>
      </c>
      <c r="B22" s="18"/>
      <c r="C22" s="19"/>
      <c r="D22" s="19"/>
      <c r="E22" s="19"/>
    </row>
    <row r="23" spans="1:5" ht="9.75" customHeight="1" thickBot="1" x14ac:dyDescent="0.3"/>
    <row r="24" spans="1:5" ht="15" customHeight="1" x14ac:dyDescent="0.25">
      <c r="A24" s="216"/>
      <c r="B24" s="214"/>
      <c r="C24" s="22" t="s">
        <v>11</v>
      </c>
      <c r="D24" s="23"/>
      <c r="E24" s="24"/>
    </row>
    <row r="25" spans="1:5" ht="33" customHeight="1" thickBot="1" x14ac:dyDescent="0.3">
      <c r="A25" s="217"/>
      <c r="B25" s="215"/>
      <c r="C25" s="21" t="s">
        <v>57</v>
      </c>
      <c r="D25" s="21" t="s">
        <v>58</v>
      </c>
      <c r="E25" s="25" t="s">
        <v>59</v>
      </c>
    </row>
    <row r="26" spans="1:5" ht="18.75" customHeight="1" thickBot="1" x14ac:dyDescent="0.3">
      <c r="A26" s="28" t="s">
        <v>7</v>
      </c>
      <c r="B26" s="29"/>
      <c r="C26" s="120">
        <f t="shared" ref="C26:E26" si="1">C12/C20</f>
        <v>0.13572870444089102</v>
      </c>
      <c r="D26" s="120">
        <f t="shared" si="1"/>
        <v>7.0811429665666573E-2</v>
      </c>
      <c r="E26" s="121">
        <f t="shared" si="1"/>
        <v>3.6919893418055898E-2</v>
      </c>
    </row>
    <row r="27" spans="1:5" x14ac:dyDescent="0.25">
      <c r="C27" s="116"/>
      <c r="D27" s="116"/>
      <c r="E27" s="116"/>
    </row>
    <row r="28" spans="1:5" x14ac:dyDescent="0.25">
      <c r="C28" s="134"/>
      <c r="D28" s="134"/>
      <c r="E28" s="134"/>
    </row>
  </sheetData>
  <mergeCells count="6">
    <mergeCell ref="A10:A11"/>
    <mergeCell ref="B10:B11"/>
    <mergeCell ref="A16:A17"/>
    <mergeCell ref="B16:B17"/>
    <mergeCell ref="A24:A25"/>
    <mergeCell ref="B24:B25"/>
  </mergeCells>
  <printOptions horizontalCentered="1"/>
  <pageMargins left="0.23622047244094491" right="0.23622047244094491" top="0.74803149606299213" bottom="0.74803149606299213" header="0.31496062992125984" footer="0.31496062992125984"/>
  <pageSetup paperSize="9" scale="74" fitToHeight="0" orientation="landscape" verticalDpi="0" r:id="rId1"/>
  <headerFooter>
    <oddFooter>&amp;L&amp;D&amp;C_x000D_&amp;1#&amp;"Calibri"&amp;10&amp;K000000 PÚBLICA&amp;RPágina &amp;P de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J68"/>
  <sheetViews>
    <sheetView showGridLines="0" topLeftCell="A7" zoomScale="120" zoomScaleNormal="120" workbookViewId="0">
      <selection activeCell="I13" sqref="I13"/>
    </sheetView>
  </sheetViews>
  <sheetFormatPr baseColWidth="10" defaultColWidth="11.42578125" defaultRowHeight="15" x14ac:dyDescent="0.25"/>
  <cols>
    <col min="1" max="1" width="26.28515625" style="1" customWidth="1"/>
    <col min="2" max="2" width="47" style="1" customWidth="1"/>
    <col min="3" max="5" width="18.5703125" style="1" customWidth="1"/>
    <col min="6" max="6" width="3.85546875" style="1" customWidth="1"/>
    <col min="7" max="16384" width="11.42578125" style="1"/>
  </cols>
  <sheetData>
    <row r="1" spans="1:10" ht="5.0999999999999996" customHeight="1" x14ac:dyDescent="0.25">
      <c r="A1" s="17"/>
      <c r="B1" s="17"/>
      <c r="C1" s="17"/>
      <c r="D1" s="17"/>
      <c r="E1" s="17"/>
    </row>
    <row r="2" spans="1:10" x14ac:dyDescent="0.25">
      <c r="A2" s="17"/>
      <c r="B2" s="17"/>
      <c r="C2" s="17"/>
      <c r="D2" s="17"/>
      <c r="E2" s="17"/>
    </row>
    <row r="3" spans="1:10" x14ac:dyDescent="0.25">
      <c r="A3" s="17"/>
      <c r="B3" s="17"/>
      <c r="C3" s="17"/>
      <c r="D3" s="17"/>
      <c r="E3" s="17"/>
    </row>
    <row r="4" spans="1:10" x14ac:dyDescent="0.25">
      <c r="A4" s="17"/>
      <c r="B4" s="17"/>
      <c r="C4" s="17"/>
      <c r="D4" s="17"/>
      <c r="E4" s="17"/>
    </row>
    <row r="5" spans="1:10" ht="5.0999999999999996" customHeight="1" thickBot="1" x14ac:dyDescent="0.3">
      <c r="A5" s="17"/>
      <c r="B5" s="17"/>
      <c r="C5" s="17"/>
      <c r="D5" s="17"/>
      <c r="E5" s="17"/>
    </row>
    <row r="6" spans="1:10" ht="33" customHeight="1" thickBot="1" x14ac:dyDescent="0.3">
      <c r="A6" s="32" t="s">
        <v>95</v>
      </c>
      <c r="B6" s="33"/>
      <c r="C6" s="34"/>
      <c r="D6" s="34"/>
      <c r="E6" s="35"/>
    </row>
    <row r="7" spans="1:10" ht="5.0999999999999996" customHeight="1" x14ac:dyDescent="0.25"/>
    <row r="8" spans="1:10" ht="27.75" customHeight="1" x14ac:dyDescent="0.25">
      <c r="A8" s="84" t="s">
        <v>99</v>
      </c>
      <c r="B8" s="18"/>
      <c r="C8" s="19"/>
      <c r="D8" s="19"/>
      <c r="E8" s="19"/>
    </row>
    <row r="9" spans="1:10" ht="5.0999999999999996" customHeight="1" x14ac:dyDescent="0.25"/>
    <row r="10" spans="1:10" ht="39" customHeight="1" x14ac:dyDescent="0.25">
      <c r="A10" s="229" t="s">
        <v>96</v>
      </c>
      <c r="B10" s="229"/>
      <c r="C10" s="229"/>
      <c r="D10" s="229"/>
      <c r="E10" s="229"/>
    </row>
    <row r="11" spans="1:10" ht="9" customHeight="1" thickBot="1" x14ac:dyDescent="0.3"/>
    <row r="12" spans="1:10" ht="25.5" customHeight="1" x14ac:dyDescent="0.25">
      <c r="A12" s="216" t="s">
        <v>66</v>
      </c>
      <c r="B12" s="214" t="s">
        <v>66</v>
      </c>
      <c r="C12" s="22" t="s">
        <v>11</v>
      </c>
      <c r="D12" s="23"/>
      <c r="E12" s="24"/>
    </row>
    <row r="13" spans="1:10" ht="25.5" customHeight="1" x14ac:dyDescent="0.25">
      <c r="A13" s="219"/>
      <c r="B13" s="220"/>
      <c r="C13" s="140" t="s">
        <v>57</v>
      </c>
      <c r="D13" s="140" t="s">
        <v>58</v>
      </c>
      <c r="E13" s="141" t="s">
        <v>59</v>
      </c>
    </row>
    <row r="14" spans="1:10" ht="15" customHeight="1" x14ac:dyDescent="0.25">
      <c r="A14" s="142" t="str">
        <f>'Entry Tariff_3'!A62</f>
        <v>CI Tarifa</v>
      </c>
      <c r="B14" s="146" t="str">
        <f>'Entry Tariff_3'!B62</f>
        <v>Conexión Internacional / Interconnection points</v>
      </c>
      <c r="C14" s="144">
        <f>ROUND('Entry Tariff_3'!C62,3)</f>
        <v>163.89</v>
      </c>
      <c r="D14" s="144">
        <f>ROUND('Entry Tariff_3'!D62,3)</f>
        <v>184.94800000000001</v>
      </c>
      <c r="E14" s="145">
        <f>ROUND('Entry Tariff_3'!E62,3)</f>
        <v>195.221</v>
      </c>
      <c r="F14" s="72"/>
      <c r="G14" s="167"/>
      <c r="H14" s="167"/>
      <c r="I14" s="167"/>
      <c r="J14" s="167"/>
    </row>
    <row r="15" spans="1:10" ht="15" customHeight="1" x14ac:dyDescent="0.25">
      <c r="A15" s="41" t="str">
        <f>'Entry Tariff_3'!A63</f>
        <v>CI Almería</v>
      </c>
      <c r="B15" s="4" t="str">
        <f>'Entry Tariff_3'!B63</f>
        <v>Conexión Internacional / Interconnection points</v>
      </c>
      <c r="C15" s="82">
        <f>ROUND('Entry Tariff_3'!C63,3)</f>
        <v>150.536</v>
      </c>
      <c r="D15" s="82">
        <f>ROUND('Entry Tariff_3'!D63,3)</f>
        <v>169.58</v>
      </c>
      <c r="E15" s="83">
        <f>ROUND('Entry Tariff_3'!E63,3)</f>
        <v>178.745</v>
      </c>
      <c r="F15" s="72"/>
      <c r="G15" s="167"/>
      <c r="H15" s="167"/>
      <c r="I15" s="167"/>
      <c r="J15" s="167"/>
    </row>
    <row r="16" spans="1:10" ht="15" customHeight="1" x14ac:dyDescent="0.25">
      <c r="A16" s="41" t="str">
        <f>'Entry Tariff_3'!A64</f>
        <v>VIP Pirineos</v>
      </c>
      <c r="B16" s="4" t="str">
        <f>'Entry Tariff_3'!B64</f>
        <v>Conexión Internacional / Interconnection points</v>
      </c>
      <c r="C16" s="82">
        <f>ROUND('Entry Tariff_3'!C64,3)</f>
        <v>109.431</v>
      </c>
      <c r="D16" s="82">
        <f>ROUND('Entry Tariff_3'!D64,3)</f>
        <v>122.52500000000001</v>
      </c>
      <c r="E16" s="83">
        <f>ROUND('Entry Tariff_3'!E64,3)</f>
        <v>127.837</v>
      </c>
      <c r="F16" s="72"/>
      <c r="G16" s="167"/>
      <c r="H16" s="167"/>
      <c r="I16" s="167"/>
      <c r="J16" s="167"/>
    </row>
    <row r="17" spans="1:10" ht="15" customHeight="1" x14ac:dyDescent="0.25">
      <c r="A17" s="41" t="str">
        <f>'Entry Tariff_3'!A65</f>
        <v>VIP Ibérico</v>
      </c>
      <c r="B17" s="6" t="str">
        <f>'Entry Tariff_3'!B65</f>
        <v>Conexión Internacional / Interconnection points</v>
      </c>
      <c r="C17" s="82">
        <f>ROUND('Entry Tariff_3'!C65,3)</f>
        <v>187.011</v>
      </c>
      <c r="D17" s="82">
        <f>ROUND('Entry Tariff_3'!D65,3)</f>
        <v>209.93799999999999</v>
      </c>
      <c r="E17" s="83">
        <f>ROUND('Entry Tariff_3'!E65,3)</f>
        <v>220.125</v>
      </c>
      <c r="F17" s="72"/>
      <c r="G17" s="167"/>
      <c r="H17" s="167"/>
      <c r="I17" s="167"/>
      <c r="J17" s="167"/>
    </row>
    <row r="18" spans="1:10" ht="15" customHeight="1" x14ac:dyDescent="0.25">
      <c r="A18" s="41" t="str">
        <f>'Entry Tariff_3'!A66</f>
        <v>GNL / LNG</v>
      </c>
      <c r="B18" s="6" t="str">
        <f>'Entry Tariff_3'!B66</f>
        <v>Planta GNL / LNG Plant</v>
      </c>
      <c r="C18" s="82">
        <f>ROUND('Entry Tariff_3'!C66,3)</f>
        <v>108.77800000000001</v>
      </c>
      <c r="D18" s="82">
        <f>ROUND('Entry Tariff_3'!D66,3)</f>
        <v>122.27200000000001</v>
      </c>
      <c r="E18" s="83">
        <f>ROUND('Entry Tariff_3'!E66,3)</f>
        <v>128.45099999999999</v>
      </c>
      <c r="F18" s="72"/>
      <c r="G18" s="167"/>
      <c r="H18" s="167"/>
      <c r="I18" s="167"/>
      <c r="J18" s="167"/>
    </row>
    <row r="19" spans="1:10" ht="15" customHeight="1" x14ac:dyDescent="0.25">
      <c r="A19" s="41" t="str">
        <f>'Entry Tariff_3'!A67</f>
        <v>YAC Marismas</v>
      </c>
      <c r="B19" s="6" t="str">
        <f>'Entry Tariff_3'!B67</f>
        <v>Producción Nacional / Production facilities</v>
      </c>
      <c r="C19" s="82">
        <f>ROUND('Entry Tariff_3'!C67,3)</f>
        <v>150.33099999999999</v>
      </c>
      <c r="D19" s="82">
        <f>ROUND('Entry Tariff_3'!D67,3)</f>
        <v>169.393</v>
      </c>
      <c r="E19" s="83">
        <f>ROUND('Entry Tariff_3'!E67,3)</f>
        <v>178.52</v>
      </c>
      <c r="F19" s="72"/>
      <c r="G19" s="167"/>
      <c r="H19" s="167"/>
      <c r="I19" s="167"/>
      <c r="J19" s="167"/>
    </row>
    <row r="20" spans="1:10" ht="15" customHeight="1" x14ac:dyDescent="0.25">
      <c r="A20" s="41" t="str">
        <f>'Entry Tariff_3'!A68</f>
        <v>YAC Aznalcázar</v>
      </c>
      <c r="B20" s="6" t="str">
        <f>'Entry Tariff_3'!B68</f>
        <v>Producción Nacional / Production facilities</v>
      </c>
      <c r="C20" s="82">
        <f>ROUND('Entry Tariff_3'!C68,3)</f>
        <v>146.589</v>
      </c>
      <c r="D20" s="82">
        <f>ROUND('Entry Tariff_3'!D68,3)</f>
        <v>165.172</v>
      </c>
      <c r="E20" s="83">
        <f>ROUND('Entry Tariff_3'!E68,3)</f>
        <v>174.05500000000001</v>
      </c>
      <c r="F20" s="72"/>
      <c r="G20" s="167"/>
      <c r="H20" s="167"/>
      <c r="I20" s="167"/>
      <c r="J20" s="167"/>
    </row>
    <row r="21" spans="1:10" ht="15" customHeight="1" x14ac:dyDescent="0.25">
      <c r="A21" s="41" t="str">
        <f>'Entry Tariff_3'!A69</f>
        <v>YAC Poseidon</v>
      </c>
      <c r="B21" s="6" t="str">
        <f>'Entry Tariff_3'!B69</f>
        <v>Producción Nacional / Production facilities</v>
      </c>
      <c r="C21" s="82">
        <f>ROUND('Entry Tariff_3'!C69,3)</f>
        <v>155.09899999999999</v>
      </c>
      <c r="D21" s="82">
        <f>ROUND('Entry Tariff_3'!D69,3)</f>
        <v>174.78</v>
      </c>
      <c r="E21" s="83">
        <f>ROUND('Entry Tariff_3'!E69,3)</f>
        <v>184.203</v>
      </c>
      <c r="F21" s="72"/>
      <c r="G21" s="167"/>
      <c r="H21" s="167"/>
      <c r="I21" s="167"/>
      <c r="J21" s="167"/>
    </row>
    <row r="22" spans="1:10" ht="15" customHeight="1" x14ac:dyDescent="0.25">
      <c r="A22" s="41" t="str">
        <f>'Entry Tariff_3'!A70</f>
        <v>YAC Viura</v>
      </c>
      <c r="B22" s="6" t="str">
        <f>'Entry Tariff_3'!B70</f>
        <v>Producción Nacional / Production facilities</v>
      </c>
      <c r="C22" s="82">
        <f>ROUND('Entry Tariff_3'!C70,3)</f>
        <v>82.117000000000004</v>
      </c>
      <c r="D22" s="82">
        <f>ROUND('Entry Tariff_3'!D70,3)</f>
        <v>91.683000000000007</v>
      </c>
      <c r="E22" s="83">
        <f>ROUND('Entry Tariff_3'!E70,3)</f>
        <v>95.335999999999999</v>
      </c>
      <c r="F22" s="72"/>
      <c r="G22" s="167"/>
      <c r="H22" s="167"/>
      <c r="I22" s="167"/>
      <c r="J22" s="167"/>
    </row>
    <row r="23" spans="1:10" ht="15" customHeight="1" x14ac:dyDescent="0.25">
      <c r="A23" s="41" t="str">
        <f>'Entry Tariff_3'!A71</f>
        <v>BIO Madrid</v>
      </c>
      <c r="B23" s="6" t="str">
        <f>'Entry Tariff_3'!B71</f>
        <v>Biogás / Biogas</v>
      </c>
      <c r="C23" s="82">
        <f>ROUND('Entry Tariff_3'!C71,3)</f>
        <v>90.097999999999999</v>
      </c>
      <c r="D23" s="82">
        <f>ROUND('Entry Tariff_3'!D71,3)</f>
        <v>101.06399999999999</v>
      </c>
      <c r="E23" s="83">
        <f>ROUND('Entry Tariff_3'!E71,3)</f>
        <v>105.717</v>
      </c>
      <c r="F23" s="72"/>
      <c r="G23" s="167"/>
      <c r="H23" s="167"/>
      <c r="I23" s="167"/>
      <c r="J23" s="167"/>
    </row>
    <row r="24" spans="1:10" ht="15" customHeight="1" x14ac:dyDescent="0.25">
      <c r="A24" s="41" t="str">
        <f>'Entry Tariff_3'!A72</f>
        <v>BIO La Galera (15.03A)</v>
      </c>
      <c r="B24" s="6" t="str">
        <f>'Entry Tariff_3'!B72</f>
        <v>Biogás / Biogas</v>
      </c>
      <c r="C24" s="82">
        <f>ROUND('Entry Tariff_3'!C72,3)</f>
        <v>95.953000000000003</v>
      </c>
      <c r="D24" s="82">
        <f>ROUND('Entry Tariff_3'!D72,3)</f>
        <v>107.663</v>
      </c>
      <c r="E24" s="83">
        <f>ROUND('Entry Tariff_3'!E72,3)</f>
        <v>113.03400000000001</v>
      </c>
      <c r="F24" s="72"/>
      <c r="G24" s="167"/>
      <c r="H24" s="167"/>
      <c r="I24" s="167"/>
      <c r="J24" s="167"/>
    </row>
    <row r="25" spans="1:10" ht="15" customHeight="1" x14ac:dyDescent="0.25">
      <c r="A25" s="41" t="str">
        <f>'Entry Tariff_3'!A73</f>
        <v>BIO Medina Sidonia (K07)</v>
      </c>
      <c r="B25" s="6" t="str">
        <f>'Entry Tariff_3'!B73</f>
        <v>Biogás / Biogas</v>
      </c>
      <c r="C25" s="82">
        <f>ROUND('Entry Tariff_3'!C73,3)</f>
        <v>155.26900000000001</v>
      </c>
      <c r="D25" s="82">
        <f>ROUND('Entry Tariff_3'!D73,3)</f>
        <v>175.154</v>
      </c>
      <c r="E25" s="83">
        <f>ROUND('Entry Tariff_3'!E73,3)</f>
        <v>184.83199999999999</v>
      </c>
      <c r="F25" s="72"/>
      <c r="G25" s="167"/>
      <c r="H25" s="167"/>
      <c r="I25" s="167"/>
      <c r="J25" s="167"/>
    </row>
    <row r="26" spans="1:10" ht="15" customHeight="1" x14ac:dyDescent="0.25">
      <c r="A26" s="41" t="str">
        <f>'Entry Tariff_3'!A74</f>
        <v>BIO Tudela (28A)</v>
      </c>
      <c r="B26" s="6" t="str">
        <f>'Entry Tariff_3'!B74</f>
        <v>Biogás / Biogas</v>
      </c>
      <c r="C26" s="82">
        <f>ROUND('Entry Tariff_3'!C74,3)</f>
        <v>84.293999999999997</v>
      </c>
      <c r="D26" s="82">
        <f>ROUND('Entry Tariff_3'!D74,3)</f>
        <v>94.018000000000001</v>
      </c>
      <c r="E26" s="83">
        <f>ROUND('Entry Tariff_3'!E74,3)</f>
        <v>97.695999999999998</v>
      </c>
      <c r="F26" s="72"/>
      <c r="G26" s="167"/>
      <c r="H26" s="167"/>
      <c r="I26" s="167"/>
      <c r="J26" s="167"/>
    </row>
    <row r="27" spans="1:10" ht="15" customHeight="1" x14ac:dyDescent="0.25">
      <c r="A27" s="41" t="str">
        <f>'Entry Tariff_3'!A75</f>
        <v>BIO Mascaraque (F25)</v>
      </c>
      <c r="B27" s="6" t="str">
        <f>'Entry Tariff_3'!B75</f>
        <v>Biogás / Biogas</v>
      </c>
      <c r="C27" s="82">
        <f>ROUND('Entry Tariff_3'!C75,3)</f>
        <v>99.268000000000001</v>
      </c>
      <c r="D27" s="82">
        <f>ROUND('Entry Tariff_3'!D75,3)</f>
        <v>111.497</v>
      </c>
      <c r="E27" s="83">
        <f>ROUND('Entry Tariff_3'!E75,3)</f>
        <v>116.857</v>
      </c>
      <c r="F27" s="72"/>
      <c r="G27" s="167"/>
      <c r="H27" s="167"/>
      <c r="I27" s="167"/>
      <c r="J27" s="167"/>
    </row>
    <row r="28" spans="1:10" ht="15" customHeight="1" x14ac:dyDescent="0.25">
      <c r="A28" s="41" t="str">
        <f>'Entry Tariff_3'!A76</f>
        <v>BIO Sagunto (15.11)</v>
      </c>
      <c r="B28" s="6" t="str">
        <f>'Entry Tariff_3'!B76</f>
        <v>Biogás / Biogas</v>
      </c>
      <c r="C28" s="82">
        <f>ROUND('Entry Tariff_3'!C76,3)</f>
        <v>99.790999999999997</v>
      </c>
      <c r="D28" s="82">
        <f>ROUND('Entry Tariff_3'!D76,3)</f>
        <v>112.211</v>
      </c>
      <c r="E28" s="83">
        <f>ROUND('Entry Tariff_3'!E76,3)</f>
        <v>118.108</v>
      </c>
      <c r="F28" s="72"/>
      <c r="G28" s="167"/>
      <c r="H28" s="167"/>
      <c r="I28" s="167"/>
      <c r="J28" s="167"/>
    </row>
    <row r="29" spans="1:10" ht="15" customHeight="1" x14ac:dyDescent="0.25">
      <c r="A29" s="41" t="str">
        <f>'Entry Tariff_3'!A77</f>
        <v>BIO Sevilla (F07)</v>
      </c>
      <c r="B29" s="6" t="str">
        <f>'Entry Tariff_3'!B77</f>
        <v>Biogás / Biogas</v>
      </c>
      <c r="C29" s="82">
        <f>ROUND('Entry Tariff_3'!C77,3)</f>
        <v>143.50200000000001</v>
      </c>
      <c r="D29" s="82">
        <f>ROUND('Entry Tariff_3'!D77,3)</f>
        <v>161.72499999999999</v>
      </c>
      <c r="E29" s="83">
        <f>ROUND('Entry Tariff_3'!E77,3)</f>
        <v>170.447</v>
      </c>
      <c r="F29" s="72"/>
      <c r="G29" s="167"/>
      <c r="H29" s="167"/>
      <c r="I29" s="167"/>
      <c r="J29" s="167"/>
    </row>
    <row r="30" spans="1:10" ht="15" customHeight="1" x14ac:dyDescent="0.25">
      <c r="A30" s="41" t="str">
        <f>'Entry Tariff_3'!A78</f>
        <v>BIO Arenas de Iguña (D06)</v>
      </c>
      <c r="B30" s="6" t="str">
        <f>'Entry Tariff_3'!B78</f>
        <v>Biogás / Biogas</v>
      </c>
      <c r="C30" s="82">
        <f>ROUND('Entry Tariff_3'!C78,3)</f>
        <v>100.235</v>
      </c>
      <c r="D30" s="82">
        <f>ROUND('Entry Tariff_3'!D78,3)</f>
        <v>112.172</v>
      </c>
      <c r="E30" s="83">
        <f>ROUND('Entry Tariff_3'!E78,3)</f>
        <v>117.04600000000001</v>
      </c>
      <c r="F30" s="72"/>
      <c r="G30" s="167"/>
      <c r="H30" s="167"/>
      <c r="I30" s="167"/>
      <c r="J30" s="167"/>
    </row>
    <row r="31" spans="1:10" ht="15" customHeight="1" x14ac:dyDescent="0.25">
      <c r="A31" s="41" t="str">
        <f>'Entry Tariff_3'!A79</f>
        <v>BIO Almansa (K48.10)</v>
      </c>
      <c r="B31" s="6" t="str">
        <f>'Entry Tariff_3'!B79</f>
        <v>Biogás / Biogas</v>
      </c>
      <c r="C31" s="82">
        <f>ROUND('Entry Tariff_3'!C79,3)</f>
        <v>103.392</v>
      </c>
      <c r="D31" s="82">
        <f>ROUND('Entry Tariff_3'!D79,3)</f>
        <v>116.346</v>
      </c>
      <c r="E31" s="83">
        <f>ROUND('Entry Tariff_3'!E79,3)</f>
        <v>122.539</v>
      </c>
      <c r="F31" s="72"/>
      <c r="G31" s="167"/>
      <c r="H31" s="167"/>
      <c r="I31" s="167"/>
      <c r="J31" s="167"/>
    </row>
    <row r="32" spans="1:10" ht="15" customHeight="1" thickBot="1" x14ac:dyDescent="0.3">
      <c r="A32" s="27" t="str">
        <f>'Entry Tariff_3'!A80</f>
        <v>AASS</v>
      </c>
      <c r="B32" s="5" t="str">
        <f>'Entry Tariff_3'!B80</f>
        <v>AA.SS / Storage facilities</v>
      </c>
      <c r="C32" s="89">
        <f>ROUND('Entry Tariff_3'!C80,3)</f>
        <v>0</v>
      </c>
      <c r="D32" s="89">
        <f>ROUND('Entry Tariff_3'!D80,3)</f>
        <v>0</v>
      </c>
      <c r="E32" s="90">
        <f>ROUND('Entry Tariff_3'!E80,3)</f>
        <v>0</v>
      </c>
      <c r="G32" s="167"/>
      <c r="H32" s="167"/>
      <c r="I32" s="167"/>
      <c r="J32" s="167"/>
    </row>
    <row r="33" spans="1:9" ht="23.85" customHeight="1" x14ac:dyDescent="0.25"/>
    <row r="34" spans="1:9" ht="27.75" customHeight="1" x14ac:dyDescent="0.25">
      <c r="A34" s="84" t="s">
        <v>97</v>
      </c>
      <c r="B34" s="18"/>
      <c r="C34" s="19"/>
      <c r="D34" s="19"/>
      <c r="E34" s="19"/>
    </row>
    <row r="35" spans="1:9" ht="9" customHeight="1" thickBot="1" x14ac:dyDescent="0.3"/>
    <row r="36" spans="1:9" ht="25.5" customHeight="1" x14ac:dyDescent="0.25">
      <c r="A36" s="216" t="s">
        <v>66</v>
      </c>
      <c r="B36" s="214" t="s">
        <v>66</v>
      </c>
      <c r="C36" s="22" t="s">
        <v>11</v>
      </c>
      <c r="D36" s="23"/>
      <c r="E36" s="24"/>
    </row>
    <row r="37" spans="1:9" ht="25.5" customHeight="1" x14ac:dyDescent="0.25">
      <c r="A37" s="219"/>
      <c r="B37" s="220"/>
      <c r="C37" s="140" t="s">
        <v>57</v>
      </c>
      <c r="D37" s="140" t="s">
        <v>58</v>
      </c>
      <c r="E37" s="141" t="s">
        <v>59</v>
      </c>
    </row>
    <row r="38" spans="1:9" ht="15" customHeight="1" thickBot="1" x14ac:dyDescent="0.3">
      <c r="A38" s="138" t="s">
        <v>98</v>
      </c>
      <c r="B38" s="139"/>
      <c r="C38" s="171">
        <f>ROUND('Commodity tariff'!C26,3)</f>
        <v>0.13600000000000001</v>
      </c>
      <c r="D38" s="171">
        <f>ROUND('Commodity tariff'!D26,3)</f>
        <v>7.0999999999999994E-2</v>
      </c>
      <c r="E38" s="172">
        <f>ROUND('Commodity tariff'!E26,3)</f>
        <v>3.6999999999999998E-2</v>
      </c>
      <c r="G38" s="167"/>
      <c r="H38" s="167"/>
      <c r="I38" s="167"/>
    </row>
    <row r="40" spans="1:9" ht="27.75" customHeight="1" x14ac:dyDescent="0.25">
      <c r="A40" s="84" t="s">
        <v>100</v>
      </c>
      <c r="B40" s="18"/>
      <c r="C40" s="19"/>
      <c r="D40" s="19"/>
      <c r="E40" s="19"/>
    </row>
    <row r="41" spans="1:9" ht="5.0999999999999996" customHeight="1" x14ac:dyDescent="0.25"/>
    <row r="42" spans="1:9" ht="46.15" customHeight="1" x14ac:dyDescent="0.25">
      <c r="A42" s="229" t="s">
        <v>101</v>
      </c>
      <c r="B42" s="229"/>
      <c r="C42" s="229"/>
      <c r="D42" s="229"/>
      <c r="E42" s="229"/>
    </row>
    <row r="43" spans="1:9" ht="9" customHeight="1" thickBot="1" x14ac:dyDescent="0.3"/>
    <row r="44" spans="1:9" ht="25.5" customHeight="1" x14ac:dyDescent="0.25">
      <c r="A44" s="216" t="s">
        <v>103</v>
      </c>
      <c r="B44" s="214" t="s">
        <v>102</v>
      </c>
      <c r="C44" s="22" t="s">
        <v>11</v>
      </c>
      <c r="D44" s="23"/>
      <c r="E44" s="24"/>
    </row>
    <row r="45" spans="1:9" ht="25.5" customHeight="1" x14ac:dyDescent="0.25">
      <c r="A45" s="219"/>
      <c r="B45" s="220"/>
      <c r="C45" s="140" t="s">
        <v>57</v>
      </c>
      <c r="D45" s="140" t="s">
        <v>58</v>
      </c>
      <c r="E45" s="141" t="s">
        <v>59</v>
      </c>
    </row>
    <row r="46" spans="1:9" ht="26.25" customHeight="1" x14ac:dyDescent="0.25">
      <c r="A46" s="148" t="str">
        <f>'Exit Tariff_3'!A36</f>
        <v>Salida Nacional / National exit</v>
      </c>
      <c r="B46" s="146" t="str">
        <f>'Exit Tariff_3'!B36</f>
        <v>Salida Nacional / National exit</v>
      </c>
      <c r="C46" s="144">
        <f>ROUND('Exit Tariff_3'!C36,3)</f>
        <v>126.6</v>
      </c>
      <c r="D46" s="144">
        <f>ROUND('Exit Tariff_3'!D36,3)</f>
        <v>114.227</v>
      </c>
      <c r="E46" s="145">
        <f>ROUND('Exit Tariff_3'!E36,3)</f>
        <v>98.644999999999996</v>
      </c>
      <c r="F46" s="72"/>
      <c r="G46" s="167"/>
      <c r="H46" s="167"/>
      <c r="I46" s="167"/>
    </row>
    <row r="47" spans="1:9" ht="15" customHeight="1" x14ac:dyDescent="0.25">
      <c r="A47" s="41" t="str">
        <f>'Exit Tariff_3'!A37</f>
        <v>GNL/ LNG</v>
      </c>
      <c r="B47" s="6" t="str">
        <f>'Exit Tariff_3'!B37</f>
        <v>Planta GNL / LNG Plant</v>
      </c>
      <c r="C47" s="82">
        <f>ROUND('Exit Tariff_3'!C37,3)</f>
        <v>149.654</v>
      </c>
      <c r="D47" s="82">
        <f>ROUND('Exit Tariff_3'!D37,3)</f>
        <v>135.08699999999999</v>
      </c>
      <c r="E47" s="83">
        <f>ROUND('Exit Tariff_3'!E37,3)</f>
        <v>116.96599999999999</v>
      </c>
      <c r="F47" s="72"/>
      <c r="G47" s="167"/>
      <c r="H47" s="167"/>
      <c r="I47" s="167"/>
    </row>
    <row r="48" spans="1:9" ht="15" customHeight="1" x14ac:dyDescent="0.25">
      <c r="A48" s="41" t="str">
        <f>'Exit Tariff_3'!A38</f>
        <v>VIP Pirineos</v>
      </c>
      <c r="B48" s="6" t="str">
        <f>'Exit Tariff_3'!B38</f>
        <v>Conexión Internacional / Interconnection points</v>
      </c>
      <c r="C48" s="82">
        <f>ROUND('Exit Tariff_3'!C38,3)</f>
        <v>139.24</v>
      </c>
      <c r="D48" s="82">
        <f>ROUND('Exit Tariff_3'!D38,3)</f>
        <v>125.33199999999999</v>
      </c>
      <c r="E48" s="83">
        <f>ROUND('Exit Tariff_3'!E38,3)</f>
        <v>108.806</v>
      </c>
      <c r="F48" s="72"/>
      <c r="G48" s="167"/>
      <c r="H48" s="167"/>
      <c r="I48" s="167"/>
    </row>
    <row r="49" spans="1:9" ht="15" customHeight="1" x14ac:dyDescent="0.25">
      <c r="A49" s="41" t="str">
        <f>'Exit Tariff_3'!A39</f>
        <v>VIP Ibérico</v>
      </c>
      <c r="B49" s="6" t="str">
        <f>'Exit Tariff_3'!B39</f>
        <v>Conexión Internacional / Interconnection points</v>
      </c>
      <c r="C49" s="82">
        <f>ROUND('Exit Tariff_3'!C39,3)</f>
        <v>166.35300000000001</v>
      </c>
      <c r="D49" s="82">
        <f>ROUND('Exit Tariff_3'!D39,3)</f>
        <v>150.03200000000001</v>
      </c>
      <c r="E49" s="83">
        <f>ROUND('Exit Tariff_3'!E39,3)</f>
        <v>129.94800000000001</v>
      </c>
      <c r="F49" s="72"/>
      <c r="G49" s="167"/>
      <c r="H49" s="167"/>
      <c r="I49" s="167"/>
    </row>
    <row r="50" spans="1:9" ht="15" customHeight="1" x14ac:dyDescent="0.25">
      <c r="A50" s="41" t="str">
        <f>'Exit Tariff_3'!A40</f>
        <v>CI Tarifa</v>
      </c>
      <c r="B50" s="6" t="str">
        <f>'Exit Tariff_3'!B40</f>
        <v>CI Tarifa</v>
      </c>
      <c r="C50" s="82">
        <f>ROUND('Exit Tariff_3'!C40,3)</f>
        <v>182.654</v>
      </c>
      <c r="D50" s="82">
        <f>ROUND('Exit Tariff_3'!D40,3)</f>
        <v>166.09700000000001</v>
      </c>
      <c r="E50" s="83">
        <f>ROUND('Exit Tariff_3'!E40,3)</f>
        <v>143.91</v>
      </c>
      <c r="F50" s="72"/>
      <c r="G50" s="167"/>
      <c r="H50" s="167"/>
      <c r="I50" s="167"/>
    </row>
    <row r="51" spans="1:9" ht="15" customHeight="1" thickBot="1" x14ac:dyDescent="0.3">
      <c r="A51" s="27" t="str">
        <f>'Exit Tariff_3'!A41</f>
        <v>AASS</v>
      </c>
      <c r="B51" s="5" t="str">
        <f>'Exit Tariff_3'!B41</f>
        <v>AA.SS / Storage facilities</v>
      </c>
      <c r="C51" s="89">
        <f>ROUND('Exit Tariff_3'!C41,3)</f>
        <v>0</v>
      </c>
      <c r="D51" s="89">
        <f>ROUND('Exit Tariff_3'!D41,3)</f>
        <v>0</v>
      </c>
      <c r="E51" s="90">
        <f>ROUND('Exit Tariff_3'!E41,3)</f>
        <v>0</v>
      </c>
      <c r="F51" s="72"/>
      <c r="G51" s="167"/>
      <c r="H51" s="167"/>
      <c r="I51" s="167"/>
    </row>
    <row r="52" spans="1:9" ht="10.5" customHeight="1" x14ac:dyDescent="0.25"/>
    <row r="53" spans="1:9" s="131" customFormat="1" ht="83.25" customHeight="1" x14ac:dyDescent="0.25">
      <c r="A53" s="229" t="s">
        <v>218</v>
      </c>
      <c r="B53" s="229"/>
      <c r="C53" s="229"/>
      <c r="D53" s="229"/>
      <c r="E53" s="229"/>
    </row>
    <row r="54" spans="1:9" ht="5.0999999999999996" customHeight="1" thickBot="1" x14ac:dyDescent="0.3"/>
    <row r="55" spans="1:9" ht="15" customHeight="1" x14ac:dyDescent="0.25">
      <c r="A55" s="216" t="s">
        <v>38</v>
      </c>
      <c r="B55" s="214" t="s">
        <v>212</v>
      </c>
      <c r="C55" s="22" t="s">
        <v>11</v>
      </c>
      <c r="D55" s="23"/>
      <c r="E55" s="24"/>
    </row>
    <row r="56" spans="1:9" ht="33" customHeight="1" x14ac:dyDescent="0.25">
      <c r="A56" s="219"/>
      <c r="B56" s="220"/>
      <c r="C56" s="140" t="s">
        <v>57</v>
      </c>
      <c r="D56" s="140" t="s">
        <v>58</v>
      </c>
      <c r="E56" s="141" t="s">
        <v>59</v>
      </c>
    </row>
    <row r="57" spans="1:9" ht="15" customHeight="1" x14ac:dyDescent="0.25">
      <c r="A57" s="142" t="s">
        <v>203</v>
      </c>
      <c r="B57" s="143" t="s">
        <v>220</v>
      </c>
      <c r="C57" s="144">
        <f>ROUND('Exit Tariff_4'!C54,6)</f>
        <v>2.1968049999999999</v>
      </c>
      <c r="D57" s="144">
        <f>ROUND('Exit Tariff_4'!D54,6)</f>
        <v>1.9574659999999999</v>
      </c>
      <c r="E57" s="145">
        <f>ROUND('Exit Tariff_4'!E54,6)</f>
        <v>1.6693450000000001</v>
      </c>
      <c r="G57" s="167"/>
      <c r="H57" s="167"/>
      <c r="I57" s="167"/>
    </row>
    <row r="58" spans="1:9" x14ac:dyDescent="0.25">
      <c r="A58" s="26" t="s">
        <v>204</v>
      </c>
      <c r="B58" s="126" t="s">
        <v>221</v>
      </c>
      <c r="C58" s="82">
        <f>ROUND('Exit Tariff_4'!C55,6)</f>
        <v>8.0272079999999999</v>
      </c>
      <c r="D58" s="82">
        <f>ROUND('Exit Tariff_4'!D55,6)</f>
        <v>7.1521860000000004</v>
      </c>
      <c r="E58" s="83">
        <f>ROUND('Exit Tariff_4'!E55,6)</f>
        <v>6.0992990000000002</v>
      </c>
      <c r="G58" s="167"/>
      <c r="H58" s="167"/>
      <c r="I58" s="167"/>
    </row>
    <row r="59" spans="1:9" ht="15" customHeight="1" x14ac:dyDescent="0.25">
      <c r="A59" s="26" t="s">
        <v>205</v>
      </c>
      <c r="B59" s="126" t="s">
        <v>194</v>
      </c>
      <c r="C59" s="82">
        <f>ROUND('Exit Tariff_4'!C56,6)</f>
        <v>18.371928</v>
      </c>
      <c r="D59" s="82">
        <f>ROUND('Exit Tariff_4'!D56,6)</f>
        <v>16.369927000000001</v>
      </c>
      <c r="E59" s="83">
        <f>ROUND('Exit Tariff_4'!E56,6)</f>
        <v>13.960295</v>
      </c>
      <c r="G59" s="167"/>
      <c r="H59" s="167"/>
      <c r="I59" s="167"/>
    </row>
    <row r="60" spans="1:9" ht="15" customHeight="1" x14ac:dyDescent="0.25">
      <c r="A60" s="26" t="s">
        <v>206</v>
      </c>
      <c r="B60" s="126" t="s">
        <v>195</v>
      </c>
      <c r="C60" s="82">
        <f>ROUND('Exit Tariff_4'!C57,6)</f>
        <v>117.061718</v>
      </c>
      <c r="D60" s="82">
        <f>ROUND('Exit Tariff_4'!D57,6)</f>
        <v>106.381294</v>
      </c>
      <c r="E60" s="83">
        <f>ROUND('Exit Tariff_4'!E57,6)</f>
        <v>92.068612000000002</v>
      </c>
      <c r="G60" s="167"/>
      <c r="H60" s="167"/>
      <c r="I60" s="167"/>
    </row>
    <row r="61" spans="1:9" ht="15" customHeight="1" x14ac:dyDescent="0.25">
      <c r="A61" s="26" t="s">
        <v>207</v>
      </c>
      <c r="B61" s="126" t="s">
        <v>196</v>
      </c>
      <c r="C61" s="82">
        <f>ROUND('Exit Tariff_4'!C58,6)</f>
        <v>591.29330700000003</v>
      </c>
      <c r="D61" s="82">
        <f>ROUND('Exit Tariff_4'!D58,6)</f>
        <v>537.75109099999997</v>
      </c>
      <c r="E61" s="83">
        <f>ROUND('Exit Tariff_4'!E58,6)</f>
        <v>465.39637199999999</v>
      </c>
      <c r="G61" s="167"/>
      <c r="H61" s="167"/>
      <c r="I61" s="167"/>
    </row>
    <row r="62" spans="1:9" ht="15" customHeight="1" thickBot="1" x14ac:dyDescent="0.3">
      <c r="A62" s="27" t="s">
        <v>208</v>
      </c>
      <c r="B62" s="128" t="s">
        <v>197</v>
      </c>
      <c r="C62" s="89">
        <f>ROUND('Exit Tariff_4'!C59,6)</f>
        <v>1910.5109359999999</v>
      </c>
      <c r="D62" s="89">
        <f>ROUND('Exit Tariff_4'!D59,6)</f>
        <v>1746.926704</v>
      </c>
      <c r="E62" s="90">
        <f>ROUND('Exit Tariff_4'!E59,6)</f>
        <v>1511.8677270000001</v>
      </c>
      <c r="G62" s="167"/>
      <c r="H62" s="167"/>
      <c r="I62" s="167"/>
    </row>
    <row r="63" spans="1:9" ht="10.5" customHeight="1" x14ac:dyDescent="0.25">
      <c r="A63" s="129"/>
      <c r="B63" s="130"/>
      <c r="C63" s="130"/>
      <c r="D63" s="130"/>
      <c r="E63" s="130"/>
    </row>
    <row r="64" spans="1:9" ht="28.9" customHeight="1" x14ac:dyDescent="0.25">
      <c r="A64" s="229" t="s">
        <v>210</v>
      </c>
      <c r="B64" s="229"/>
      <c r="C64" s="229"/>
      <c r="D64" s="229"/>
      <c r="E64" s="229"/>
    </row>
    <row r="65" spans="1:9" ht="10.5" customHeight="1" thickBot="1" x14ac:dyDescent="0.3"/>
    <row r="66" spans="1:9" ht="25.5" customHeight="1" x14ac:dyDescent="0.25">
      <c r="A66" s="216" t="s">
        <v>103</v>
      </c>
      <c r="B66" s="214" t="s">
        <v>102</v>
      </c>
      <c r="C66" s="22" t="s">
        <v>11</v>
      </c>
      <c r="D66" s="23"/>
      <c r="E66" s="24"/>
    </row>
    <row r="67" spans="1:9" ht="25.5" customHeight="1" x14ac:dyDescent="0.25">
      <c r="A67" s="219"/>
      <c r="B67" s="220"/>
      <c r="C67" s="140" t="s">
        <v>57</v>
      </c>
      <c r="D67" s="140" t="s">
        <v>58</v>
      </c>
      <c r="E67" s="141" t="s">
        <v>59</v>
      </c>
    </row>
    <row r="68" spans="1:9" ht="15" customHeight="1" thickBot="1" x14ac:dyDescent="0.3">
      <c r="A68" s="138" t="s">
        <v>98</v>
      </c>
      <c r="B68" s="139"/>
      <c r="C68" s="171">
        <f>ROUND('Commodity tariff'!C$26,3)</f>
        <v>0.13600000000000001</v>
      </c>
      <c r="D68" s="171">
        <f>ROUND('Commodity tariff'!D$26,3)</f>
        <v>7.0999999999999994E-2</v>
      </c>
      <c r="E68" s="172">
        <f>ROUND('Commodity tariff'!E$26,3)</f>
        <v>3.6999999999999998E-2</v>
      </c>
      <c r="G68" s="167"/>
      <c r="H68" s="167"/>
      <c r="I68" s="167"/>
    </row>
  </sheetData>
  <mergeCells count="14">
    <mergeCell ref="A10:E10"/>
    <mergeCell ref="A42:E42"/>
    <mergeCell ref="A64:E64"/>
    <mergeCell ref="A66:A67"/>
    <mergeCell ref="B66:B67"/>
    <mergeCell ref="A12:A13"/>
    <mergeCell ref="B12:B13"/>
    <mergeCell ref="A36:A37"/>
    <mergeCell ref="B36:B37"/>
    <mergeCell ref="A44:A45"/>
    <mergeCell ref="B44:B45"/>
    <mergeCell ref="A55:A56"/>
    <mergeCell ref="B55:B56"/>
    <mergeCell ref="A53:E53"/>
  </mergeCells>
  <printOptions horizontalCentered="1"/>
  <pageMargins left="0.23622047244094491" right="0.23622047244094491" top="0.74803149606299213" bottom="0.74803149606299213" header="0.31496062992125984" footer="0.31496062992125984"/>
  <pageSetup paperSize="9" scale="70" fitToHeight="0" orientation="landscape" verticalDpi="0" r:id="rId1"/>
  <headerFooter>
    <oddFooter>&amp;L&amp;D&amp;C_x000D_&amp;1#&amp;"Calibri"&amp;10&amp;K000000 PÚBLICA&amp;RPágina &amp;P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A1:F234"/>
  <sheetViews>
    <sheetView showGridLines="0" tabSelected="1" topLeftCell="A128" zoomScale="110" zoomScaleNormal="110" workbookViewId="0">
      <selection activeCell="C132" sqref="C132"/>
    </sheetView>
  </sheetViews>
  <sheetFormatPr baseColWidth="10" defaultColWidth="11.42578125" defaultRowHeight="15" x14ac:dyDescent="0.25"/>
  <cols>
    <col min="1" max="1" width="27.85546875" style="1" customWidth="1"/>
    <col min="2" max="2" width="43.5703125" style="1" customWidth="1"/>
    <col min="3" max="5" width="19" style="1" customWidth="1"/>
    <col min="6" max="6" width="13.140625" style="1" bestFit="1" customWidth="1"/>
    <col min="7" max="16384" width="11.42578125" style="1"/>
  </cols>
  <sheetData>
    <row r="1" spans="1:5" ht="5.0999999999999996" customHeight="1" x14ac:dyDescent="0.25">
      <c r="A1" s="17"/>
      <c r="B1" s="17"/>
      <c r="C1" s="17"/>
      <c r="D1" s="17"/>
      <c r="E1" s="17"/>
    </row>
    <row r="2" spans="1:5" x14ac:dyDescent="0.25">
      <c r="A2" s="17"/>
      <c r="B2" s="17"/>
      <c r="C2" s="17"/>
      <c r="D2" s="17"/>
      <c r="E2" s="17"/>
    </row>
    <row r="3" spans="1:5" x14ac:dyDescent="0.25">
      <c r="A3" s="17"/>
      <c r="B3" s="17"/>
      <c r="C3" s="17"/>
      <c r="D3" s="17"/>
      <c r="E3" s="17"/>
    </row>
    <row r="4" spans="1:5" x14ac:dyDescent="0.25">
      <c r="A4" s="17"/>
      <c r="B4" s="17"/>
      <c r="C4" s="17"/>
      <c r="D4" s="17"/>
      <c r="E4" s="17"/>
    </row>
    <row r="5" spans="1:5" ht="5.0999999999999996" customHeight="1" thickBot="1" x14ac:dyDescent="0.3">
      <c r="A5" s="17"/>
      <c r="B5" s="17"/>
      <c r="C5" s="17"/>
      <c r="D5" s="17"/>
      <c r="E5" s="17"/>
    </row>
    <row r="6" spans="1:5" ht="36" customHeight="1" thickBot="1" x14ac:dyDescent="0.3">
      <c r="A6" s="32" t="s">
        <v>6</v>
      </c>
      <c r="B6" s="33"/>
      <c r="C6" s="34"/>
      <c r="D6" s="34"/>
      <c r="E6" s="35"/>
    </row>
    <row r="7" spans="1:5" ht="5.0999999999999996" customHeight="1" x14ac:dyDescent="0.25"/>
    <row r="8" spans="1:5" ht="27.75" customHeight="1" x14ac:dyDescent="0.25">
      <c r="A8" s="84" t="s">
        <v>76</v>
      </c>
      <c r="B8" s="18"/>
      <c r="C8" s="19"/>
      <c r="D8" s="19"/>
      <c r="E8" s="19"/>
    </row>
    <row r="9" spans="1:5" ht="5.0999999999999996" customHeight="1" thickBot="1" x14ac:dyDescent="0.3"/>
    <row r="10" spans="1:5" ht="15.75" customHeight="1" x14ac:dyDescent="0.25">
      <c r="A10" s="207"/>
      <c r="B10" s="209"/>
      <c r="C10" s="22" t="s">
        <v>11</v>
      </c>
      <c r="D10" s="23"/>
      <c r="E10" s="24"/>
    </row>
    <row r="11" spans="1:5" ht="33" customHeight="1" x14ac:dyDescent="0.25">
      <c r="A11" s="208"/>
      <c r="B11" s="210"/>
      <c r="C11" s="21" t="s">
        <v>57</v>
      </c>
      <c r="D11" s="21" t="s">
        <v>58</v>
      </c>
      <c r="E11" s="25" t="s">
        <v>59</v>
      </c>
    </row>
    <row r="12" spans="1:5" ht="60" x14ac:dyDescent="0.25">
      <c r="A12" s="26" t="s">
        <v>226</v>
      </c>
      <c r="B12" s="4" t="s">
        <v>227</v>
      </c>
      <c r="C12" s="173">
        <v>412762777.9041912</v>
      </c>
      <c r="D12" s="173">
        <v>376614216.2086041</v>
      </c>
      <c r="E12" s="174">
        <v>343178971.55373973</v>
      </c>
    </row>
    <row r="13" spans="1:5" ht="45" x14ac:dyDescent="0.25">
      <c r="A13" s="26" t="s">
        <v>257</v>
      </c>
      <c r="B13" s="4" t="s">
        <v>233</v>
      </c>
      <c r="C13" s="173"/>
      <c r="D13" s="173"/>
      <c r="E13" s="174"/>
    </row>
    <row r="14" spans="1:5" ht="30" x14ac:dyDescent="0.25">
      <c r="A14" s="26" t="s">
        <v>228</v>
      </c>
      <c r="B14" s="4" t="s">
        <v>234</v>
      </c>
      <c r="C14" s="173"/>
      <c r="D14" s="173"/>
      <c r="E14" s="174"/>
    </row>
    <row r="15" spans="1:5" ht="75" x14ac:dyDescent="0.25">
      <c r="A15" s="26" t="s">
        <v>236</v>
      </c>
      <c r="B15" s="4" t="s">
        <v>235</v>
      </c>
      <c r="C15" s="173"/>
      <c r="D15" s="173"/>
      <c r="E15" s="174"/>
    </row>
    <row r="16" spans="1:5" ht="75" x14ac:dyDescent="0.25">
      <c r="A16" s="26" t="s">
        <v>229</v>
      </c>
      <c r="B16" s="4" t="s">
        <v>237</v>
      </c>
      <c r="C16" s="173"/>
      <c r="D16" s="173"/>
      <c r="E16" s="174"/>
    </row>
    <row r="17" spans="1:6" ht="30" x14ac:dyDescent="0.25">
      <c r="A17" s="184" t="s">
        <v>224</v>
      </c>
      <c r="B17" s="185" t="s">
        <v>225</v>
      </c>
      <c r="C17" s="186">
        <v>-17907035.25640548</v>
      </c>
      <c r="D17" s="186">
        <v>0</v>
      </c>
      <c r="E17" s="187">
        <v>0</v>
      </c>
    </row>
    <row r="18" spans="1:6" ht="45" x14ac:dyDescent="0.25">
      <c r="A18" s="180" t="s">
        <v>238</v>
      </c>
      <c r="B18" s="181" t="s">
        <v>239</v>
      </c>
      <c r="C18" s="182">
        <f>SUM(C12:C17)</f>
        <v>394855742.64778572</v>
      </c>
      <c r="D18" s="182">
        <f t="shared" ref="D18:E18" si="0">SUM(D12:D17)</f>
        <v>376614216.2086041</v>
      </c>
      <c r="E18" s="183">
        <f t="shared" si="0"/>
        <v>343178971.55373973</v>
      </c>
    </row>
    <row r="19" spans="1:6" ht="45" x14ac:dyDescent="0.25">
      <c r="A19" s="41" t="s">
        <v>230</v>
      </c>
      <c r="B19" s="6" t="s">
        <v>240</v>
      </c>
      <c r="C19" s="175">
        <v>100066715.20235159</v>
      </c>
      <c r="D19" s="175">
        <v>50033357.600000001</v>
      </c>
      <c r="E19" s="176">
        <v>25016678.800000001</v>
      </c>
      <c r="F19" s="57"/>
    </row>
    <row r="20" spans="1:6" ht="75" x14ac:dyDescent="0.25">
      <c r="A20" s="41" t="s">
        <v>231</v>
      </c>
      <c r="B20" s="4" t="s">
        <v>241</v>
      </c>
      <c r="C20" s="175"/>
      <c r="D20" s="175"/>
      <c r="E20" s="176"/>
    </row>
    <row r="21" spans="1:6" ht="75" x14ac:dyDescent="0.25">
      <c r="A21" s="184" t="s">
        <v>232</v>
      </c>
      <c r="B21" s="185" t="s">
        <v>242</v>
      </c>
      <c r="C21" s="186"/>
      <c r="D21" s="186"/>
      <c r="E21" s="187"/>
    </row>
    <row r="22" spans="1:6" ht="60.75" thickBot="1" x14ac:dyDescent="0.3">
      <c r="A22" s="188" t="s">
        <v>9</v>
      </c>
      <c r="B22" s="189" t="s">
        <v>8</v>
      </c>
      <c r="C22" s="190">
        <f>SUM(C19:C21)</f>
        <v>100066715.20235159</v>
      </c>
      <c r="D22" s="190">
        <f t="shared" ref="D22:E22" si="1">SUM(D19:D21)</f>
        <v>50033357.600000001</v>
      </c>
      <c r="E22" s="191">
        <f t="shared" si="1"/>
        <v>25016678.800000001</v>
      </c>
    </row>
    <row r="23" spans="1:6" ht="18.75" customHeight="1" thickBot="1" x14ac:dyDescent="0.3">
      <c r="A23" s="28" t="s">
        <v>7</v>
      </c>
      <c r="B23" s="29"/>
      <c r="C23" s="177">
        <f>C18+C22</f>
        <v>494922457.85013729</v>
      </c>
      <c r="D23" s="177">
        <f t="shared" ref="D23:E23" si="2">D18+D22</f>
        <v>426647573.80860412</v>
      </c>
      <c r="E23" s="178">
        <f t="shared" si="2"/>
        <v>368195650.35373974</v>
      </c>
    </row>
    <row r="24" spans="1:6" ht="10.15" customHeight="1" x14ac:dyDescent="0.25"/>
    <row r="25" spans="1:6" ht="27.75" customHeight="1" x14ac:dyDescent="0.25">
      <c r="A25" s="84" t="s">
        <v>34</v>
      </c>
      <c r="B25" s="18"/>
      <c r="C25" s="19"/>
      <c r="D25" s="19"/>
      <c r="E25" s="19"/>
    </row>
    <row r="26" spans="1:6" ht="5.0999999999999996" customHeight="1" x14ac:dyDescent="0.25"/>
    <row r="27" spans="1:6" ht="23.25" x14ac:dyDescent="0.25">
      <c r="A27" s="30" t="s">
        <v>77</v>
      </c>
      <c r="B27" s="18"/>
      <c r="C27" s="19"/>
      <c r="D27" s="19"/>
      <c r="E27" s="19"/>
    </row>
    <row r="28" spans="1:6" ht="5.0999999999999996" customHeight="1" thickBot="1" x14ac:dyDescent="0.3"/>
    <row r="29" spans="1:6" x14ac:dyDescent="0.25">
      <c r="A29" s="216" t="s">
        <v>10</v>
      </c>
      <c r="B29" s="214" t="s">
        <v>12</v>
      </c>
      <c r="C29" s="22" t="s">
        <v>11</v>
      </c>
      <c r="D29" s="23"/>
      <c r="E29" s="24"/>
    </row>
    <row r="30" spans="1:6" ht="33" customHeight="1" x14ac:dyDescent="0.25">
      <c r="A30" s="217"/>
      <c r="B30" s="215"/>
      <c r="C30" s="21" t="s">
        <v>57</v>
      </c>
      <c r="D30" s="21" t="s">
        <v>58</v>
      </c>
      <c r="E30" s="25" t="s">
        <v>59</v>
      </c>
    </row>
    <row r="31" spans="1:6" ht="30" x14ac:dyDescent="0.25">
      <c r="A31" s="26" t="s">
        <v>13</v>
      </c>
      <c r="B31" s="4" t="s">
        <v>29</v>
      </c>
      <c r="C31" s="8">
        <v>0</v>
      </c>
      <c r="D31" s="8">
        <v>0</v>
      </c>
      <c r="E31" s="92">
        <v>0</v>
      </c>
    </row>
    <row r="32" spans="1:6" ht="30" x14ac:dyDescent="0.25">
      <c r="A32" s="41" t="s">
        <v>14</v>
      </c>
      <c r="B32" s="4" t="s">
        <v>29</v>
      </c>
      <c r="C32" s="8">
        <v>88345183.552214742</v>
      </c>
      <c r="D32" s="8">
        <v>87678046.390342355</v>
      </c>
      <c r="E32" s="92">
        <v>85951671.337908819</v>
      </c>
    </row>
    <row r="33" spans="1:5" ht="30" x14ac:dyDescent="0.25">
      <c r="A33" s="41" t="s">
        <v>15</v>
      </c>
      <c r="B33" s="4" t="s">
        <v>29</v>
      </c>
      <c r="C33" s="8">
        <v>12098171.193904981</v>
      </c>
      <c r="D33" s="8">
        <v>12006812.058413712</v>
      </c>
      <c r="E33" s="92">
        <v>11770398.706950322</v>
      </c>
    </row>
    <row r="34" spans="1:5" ht="30" x14ac:dyDescent="0.25">
      <c r="A34" s="41" t="s">
        <v>16</v>
      </c>
      <c r="B34" s="4" t="s">
        <v>29</v>
      </c>
      <c r="C34" s="8">
        <v>3537765.2094481392</v>
      </c>
      <c r="D34" s="8">
        <v>3511049.8352047065</v>
      </c>
      <c r="E34" s="92">
        <v>3441917.4914437276</v>
      </c>
    </row>
    <row r="35" spans="1:5" x14ac:dyDescent="0.25">
      <c r="A35" s="41" t="s">
        <v>17</v>
      </c>
      <c r="B35" s="6" t="s">
        <v>30</v>
      </c>
      <c r="C35" s="9">
        <v>41781480.122069456</v>
      </c>
      <c r="D35" s="9">
        <v>37717036.88065967</v>
      </c>
      <c r="E35" s="93">
        <v>35849920.02177538</v>
      </c>
    </row>
    <row r="36" spans="1:5" x14ac:dyDescent="0.25">
      <c r="A36" s="41" t="s">
        <v>18</v>
      </c>
      <c r="B36" s="6" t="s">
        <v>30</v>
      </c>
      <c r="C36" s="9">
        <v>46958343.915098943</v>
      </c>
      <c r="D36" s="9">
        <v>42390302.692147963</v>
      </c>
      <c r="E36" s="93">
        <v>40291843.86941094</v>
      </c>
    </row>
    <row r="37" spans="1:5" x14ac:dyDescent="0.25">
      <c r="A37" s="41" t="s">
        <v>19</v>
      </c>
      <c r="B37" s="6" t="s">
        <v>30</v>
      </c>
      <c r="C37" s="9">
        <v>49301729.770034604</v>
      </c>
      <c r="D37" s="9">
        <v>44505727.288356513</v>
      </c>
      <c r="E37" s="93">
        <v>42302548.019530989</v>
      </c>
    </row>
    <row r="38" spans="1:5" x14ac:dyDescent="0.25">
      <c r="A38" s="41" t="s">
        <v>20</v>
      </c>
      <c r="B38" s="6" t="s">
        <v>30</v>
      </c>
      <c r="C38" s="9">
        <v>54003672.289353296</v>
      </c>
      <c r="D38" s="9">
        <v>48750271.495353386</v>
      </c>
      <c r="E38" s="93">
        <v>46336973.386274338</v>
      </c>
    </row>
    <row r="39" spans="1:5" x14ac:dyDescent="0.25">
      <c r="A39" s="41" t="s">
        <v>21</v>
      </c>
      <c r="B39" s="6" t="s">
        <v>30</v>
      </c>
      <c r="C39" s="9">
        <v>42094587.3792274</v>
      </c>
      <c r="D39" s="9">
        <v>37999685.50706844</v>
      </c>
      <c r="E39" s="93">
        <v>36118576.615427747</v>
      </c>
    </row>
    <row r="40" spans="1:5" x14ac:dyDescent="0.25">
      <c r="A40" s="41" t="s">
        <v>22</v>
      </c>
      <c r="B40" s="6" t="s">
        <v>30</v>
      </c>
      <c r="C40" s="9">
        <v>20620761.144583356</v>
      </c>
      <c r="D40" s="9">
        <v>18614802.690695144</v>
      </c>
      <c r="E40" s="93">
        <v>17693308.989093587</v>
      </c>
    </row>
    <row r="41" spans="1:5" x14ac:dyDescent="0.25">
      <c r="A41" s="41" t="s">
        <v>272</v>
      </c>
      <c r="B41" s="6" t="s">
        <v>30</v>
      </c>
      <c r="C41" s="9">
        <v>4617823.1763608586</v>
      </c>
      <c r="D41" s="9">
        <v>11425000</v>
      </c>
      <c r="E41" s="93">
        <v>11425000</v>
      </c>
    </row>
    <row r="42" spans="1:5" x14ac:dyDescent="0.25">
      <c r="A42" s="41" t="s">
        <v>23</v>
      </c>
      <c r="B42" s="6" t="s">
        <v>31</v>
      </c>
      <c r="C42" s="9">
        <v>0</v>
      </c>
      <c r="D42" s="9">
        <v>0</v>
      </c>
      <c r="E42" s="93">
        <v>0</v>
      </c>
    </row>
    <row r="43" spans="1:5" x14ac:dyDescent="0.25">
      <c r="A43" s="41" t="s">
        <v>268</v>
      </c>
      <c r="B43" s="6" t="s">
        <v>31</v>
      </c>
      <c r="C43" s="9">
        <v>25333.333333333332</v>
      </c>
      <c r="D43" s="9">
        <v>25333.333333333332</v>
      </c>
      <c r="E43" s="93">
        <v>25333.333333333332</v>
      </c>
    </row>
    <row r="44" spans="1:5" x14ac:dyDescent="0.25">
      <c r="A44" s="41" t="s">
        <v>271</v>
      </c>
      <c r="B44" s="6" t="s">
        <v>31</v>
      </c>
      <c r="C44" s="9">
        <v>0</v>
      </c>
      <c r="D44" s="9">
        <v>0</v>
      </c>
      <c r="E44" s="93">
        <v>0</v>
      </c>
    </row>
    <row r="45" spans="1:5" x14ac:dyDescent="0.25">
      <c r="A45" s="41" t="s">
        <v>24</v>
      </c>
      <c r="B45" s="6" t="s">
        <v>31</v>
      </c>
      <c r="C45" s="9">
        <v>279021.18983710022</v>
      </c>
      <c r="D45" s="9">
        <v>276914.16603336151</v>
      </c>
      <c r="E45" s="93">
        <v>271461.74404648104</v>
      </c>
    </row>
    <row r="46" spans="1:5" x14ac:dyDescent="0.25">
      <c r="A46" s="41" t="s">
        <v>256</v>
      </c>
      <c r="B46" s="6" t="s">
        <v>33</v>
      </c>
      <c r="C46" s="9">
        <v>180000</v>
      </c>
      <c r="D46" s="9">
        <v>180000</v>
      </c>
      <c r="E46" s="93">
        <v>180000</v>
      </c>
    </row>
    <row r="47" spans="1:5" x14ac:dyDescent="0.25">
      <c r="A47" s="41" t="s">
        <v>258</v>
      </c>
      <c r="B47" s="6" t="s">
        <v>33</v>
      </c>
      <c r="C47" s="9">
        <v>52000</v>
      </c>
      <c r="D47" s="9">
        <v>52000</v>
      </c>
      <c r="E47" s="93">
        <v>52000</v>
      </c>
    </row>
    <row r="48" spans="1:5" x14ac:dyDescent="0.25">
      <c r="A48" s="41" t="s">
        <v>243</v>
      </c>
      <c r="B48" s="6" t="s">
        <v>33</v>
      </c>
      <c r="C48" s="9">
        <v>0</v>
      </c>
      <c r="D48" s="9">
        <v>0</v>
      </c>
      <c r="E48" s="93">
        <v>0</v>
      </c>
    </row>
    <row r="49" spans="1:5" x14ac:dyDescent="0.25">
      <c r="A49" s="41" t="s">
        <v>244</v>
      </c>
      <c r="B49" s="6" t="s">
        <v>33</v>
      </c>
      <c r="C49" s="9">
        <v>0</v>
      </c>
      <c r="D49" s="9">
        <v>0</v>
      </c>
      <c r="E49" s="93">
        <v>0</v>
      </c>
    </row>
    <row r="50" spans="1:5" x14ac:dyDescent="0.25">
      <c r="A50" s="41" t="s">
        <v>245</v>
      </c>
      <c r="B50" s="6" t="s">
        <v>33</v>
      </c>
      <c r="C50" s="9">
        <v>0</v>
      </c>
      <c r="D50" s="9">
        <v>0</v>
      </c>
      <c r="E50" s="93">
        <v>0</v>
      </c>
    </row>
    <row r="51" spans="1:5" x14ac:dyDescent="0.25">
      <c r="A51" s="41" t="s">
        <v>246</v>
      </c>
      <c r="B51" s="6" t="s">
        <v>33</v>
      </c>
      <c r="C51" s="9">
        <v>0</v>
      </c>
      <c r="D51" s="9">
        <v>0</v>
      </c>
      <c r="E51" s="93">
        <v>0</v>
      </c>
    </row>
    <row r="52" spans="1:5" x14ac:dyDescent="0.25">
      <c r="A52" s="41" t="s">
        <v>247</v>
      </c>
      <c r="B52" s="6" t="s">
        <v>33</v>
      </c>
      <c r="C52" s="9">
        <v>0</v>
      </c>
      <c r="D52" s="9">
        <v>0</v>
      </c>
      <c r="E52" s="93">
        <v>0</v>
      </c>
    </row>
    <row r="53" spans="1:5" x14ac:dyDescent="0.25">
      <c r="A53" s="41" t="s">
        <v>274</v>
      </c>
      <c r="B53" s="6" t="s">
        <v>33</v>
      </c>
      <c r="C53" s="9">
        <v>10000</v>
      </c>
      <c r="D53" s="9">
        <v>38100</v>
      </c>
      <c r="E53" s="93">
        <v>38100</v>
      </c>
    </row>
    <row r="54" spans="1:5" x14ac:dyDescent="0.25">
      <c r="A54" s="41" t="s">
        <v>273</v>
      </c>
      <c r="B54" s="6" t="s">
        <v>33</v>
      </c>
      <c r="C54" s="9">
        <v>17100</v>
      </c>
      <c r="D54" s="9">
        <v>68400</v>
      </c>
      <c r="E54" s="93">
        <v>68400</v>
      </c>
    </row>
    <row r="55" spans="1:5" x14ac:dyDescent="0.25">
      <c r="A55" s="41" t="s">
        <v>25</v>
      </c>
      <c r="B55" s="6" t="s">
        <v>32</v>
      </c>
      <c r="C55" s="9">
        <v>1100000</v>
      </c>
      <c r="D55" s="9">
        <v>1946934.0468535442</v>
      </c>
      <c r="E55" s="93">
        <v>1666527.1101494315</v>
      </c>
    </row>
    <row r="56" spans="1:5" x14ac:dyDescent="0.25">
      <c r="A56" s="41" t="s">
        <v>26</v>
      </c>
      <c r="B56" s="6" t="s">
        <v>32</v>
      </c>
      <c r="C56" s="9">
        <v>3440000</v>
      </c>
      <c r="D56" s="9">
        <v>3852638.9021266606</v>
      </c>
      <c r="E56" s="93">
        <v>3297763.0579662863</v>
      </c>
    </row>
    <row r="57" spans="1:5" x14ac:dyDescent="0.25">
      <c r="A57" s="41" t="s">
        <v>27</v>
      </c>
      <c r="B57" s="6" t="s">
        <v>32</v>
      </c>
      <c r="C57" s="9">
        <v>600000</v>
      </c>
      <c r="D57" s="9">
        <v>2634087.2398606776</v>
      </c>
      <c r="E57" s="93">
        <v>2254713.1490257015</v>
      </c>
    </row>
    <row r="58" spans="1:5" ht="15.75" thickBot="1" x14ac:dyDescent="0.3">
      <c r="A58" s="27" t="s">
        <v>28</v>
      </c>
      <c r="B58" s="6" t="s">
        <v>32</v>
      </c>
      <c r="C58" s="94">
        <v>179380.3927398356</v>
      </c>
      <c r="D58" s="94">
        <v>65712.334952024452</v>
      </c>
      <c r="E58" s="95">
        <v>56248.123990512671</v>
      </c>
    </row>
    <row r="59" spans="1:5" ht="18.75" customHeight="1" thickBot="1" x14ac:dyDescent="0.3">
      <c r="A59" s="28" t="s">
        <v>7</v>
      </c>
      <c r="B59" s="29"/>
      <c r="C59" s="59">
        <f>SUM(C31:C58)</f>
        <v>369242352.66820598</v>
      </c>
      <c r="D59" s="59">
        <f t="shared" ref="D59:E59" si="3">SUM(D31:D58)</f>
        <v>353738854.8614015</v>
      </c>
      <c r="E59" s="60">
        <f t="shared" si="3"/>
        <v>339092704.95632762</v>
      </c>
    </row>
    <row r="60" spans="1:5" ht="5.0999999999999996" customHeight="1" x14ac:dyDescent="0.25"/>
    <row r="61" spans="1:5" ht="23.25" x14ac:dyDescent="0.25">
      <c r="A61" s="30" t="s">
        <v>78</v>
      </c>
      <c r="B61" s="18"/>
      <c r="C61" s="19"/>
      <c r="D61" s="19"/>
      <c r="E61" s="19"/>
    </row>
    <row r="62" spans="1:5" ht="5.0999999999999996" customHeight="1" thickBot="1" x14ac:dyDescent="0.3"/>
    <row r="63" spans="1:5" ht="15" customHeight="1" x14ac:dyDescent="0.25">
      <c r="A63" s="216" t="s">
        <v>10</v>
      </c>
      <c r="B63" s="214" t="s">
        <v>12</v>
      </c>
      <c r="C63" s="22" t="s">
        <v>11</v>
      </c>
      <c r="D63" s="23"/>
      <c r="E63" s="24"/>
    </row>
    <row r="64" spans="1:5" ht="33" customHeight="1" x14ac:dyDescent="0.25">
      <c r="A64" s="217"/>
      <c r="B64" s="215"/>
      <c r="C64" s="21" t="s">
        <v>57</v>
      </c>
      <c r="D64" s="21" t="s">
        <v>58</v>
      </c>
      <c r="E64" s="25" t="s">
        <v>59</v>
      </c>
    </row>
    <row r="65" spans="1:5" ht="30" x14ac:dyDescent="0.25">
      <c r="A65" s="26" t="s">
        <v>13</v>
      </c>
      <c r="B65" s="4" t="s">
        <v>29</v>
      </c>
      <c r="C65" s="8">
        <v>0</v>
      </c>
      <c r="D65" s="8">
        <v>0</v>
      </c>
      <c r="E65" s="92">
        <v>0</v>
      </c>
    </row>
    <row r="66" spans="1:5" ht="30" x14ac:dyDescent="0.25">
      <c r="A66" s="41" t="s">
        <v>14</v>
      </c>
      <c r="B66" s="4" t="s">
        <v>29</v>
      </c>
      <c r="C66" s="8">
        <v>250636.266767219</v>
      </c>
      <c r="D66" s="8">
        <v>248743.59123075873</v>
      </c>
      <c r="E66" s="92">
        <v>243845.84603646339</v>
      </c>
    </row>
    <row r="67" spans="1:5" ht="30" x14ac:dyDescent="0.25">
      <c r="A67" s="41" t="s">
        <v>15</v>
      </c>
      <c r="B67" s="4" t="s">
        <v>29</v>
      </c>
      <c r="C67" s="8">
        <v>176147.38249975431</v>
      </c>
      <c r="D67" s="8">
        <v>174817.20851508345</v>
      </c>
      <c r="E67" s="92">
        <v>171375.06900648971</v>
      </c>
    </row>
    <row r="68" spans="1:5" ht="30" x14ac:dyDescent="0.25">
      <c r="A68" s="41" t="s">
        <v>16</v>
      </c>
      <c r="B68" s="4" t="s">
        <v>29</v>
      </c>
      <c r="C68" s="8">
        <v>19082.088250801731</v>
      </c>
      <c r="D68" s="8">
        <v>18937.990183579826</v>
      </c>
      <c r="E68" s="92">
        <v>18565.102383929167</v>
      </c>
    </row>
    <row r="69" spans="1:5" x14ac:dyDescent="0.25">
      <c r="A69" s="41" t="s">
        <v>17</v>
      </c>
      <c r="B69" s="6" t="s">
        <v>30</v>
      </c>
      <c r="C69" s="9">
        <v>143914.51447341143</v>
      </c>
      <c r="D69" s="9">
        <v>129914.71422738662</v>
      </c>
      <c r="E69" s="93">
        <v>123483.51036801156</v>
      </c>
    </row>
    <row r="70" spans="1:5" x14ac:dyDescent="0.25">
      <c r="A70" s="41" t="s">
        <v>18</v>
      </c>
      <c r="B70" s="6" t="s">
        <v>30</v>
      </c>
      <c r="C70" s="9">
        <v>161745.99954986494</v>
      </c>
      <c r="D70" s="9">
        <v>146011.57767742706</v>
      </c>
      <c r="E70" s="93">
        <v>138783.52635578113</v>
      </c>
    </row>
    <row r="71" spans="1:5" x14ac:dyDescent="0.25">
      <c r="A71" s="41" t="s">
        <v>19</v>
      </c>
      <c r="B71" s="6" t="s">
        <v>30</v>
      </c>
      <c r="C71" s="9">
        <v>169817.69151845053</v>
      </c>
      <c r="D71" s="9">
        <v>153298.06687740289</v>
      </c>
      <c r="E71" s="93">
        <v>145709.31047517507</v>
      </c>
    </row>
    <row r="72" spans="1:5" x14ac:dyDescent="0.25">
      <c r="A72" s="41" t="s">
        <v>20</v>
      </c>
      <c r="B72" s="6" t="s">
        <v>30</v>
      </c>
      <c r="C72" s="9">
        <v>186013.33065743378</v>
      </c>
      <c r="D72" s="9">
        <v>167918.2171671057</v>
      </c>
      <c r="E72" s="93">
        <v>159605.71544067067</v>
      </c>
    </row>
    <row r="73" spans="1:5" x14ac:dyDescent="0.25">
      <c r="A73" s="41" t="s">
        <v>21</v>
      </c>
      <c r="B73" s="6" t="s">
        <v>30</v>
      </c>
      <c r="C73" s="9">
        <v>144992.9989780373</v>
      </c>
      <c r="D73" s="9">
        <v>130888.28528607938</v>
      </c>
      <c r="E73" s="93">
        <v>124408.88647059581</v>
      </c>
    </row>
    <row r="74" spans="1:5" x14ac:dyDescent="0.25">
      <c r="A74" s="41" t="s">
        <v>22</v>
      </c>
      <c r="B74" s="6" t="s">
        <v>30</v>
      </c>
      <c r="C74" s="9">
        <v>71027.326450011678</v>
      </c>
      <c r="D74" s="9">
        <v>64117.88867754105</v>
      </c>
      <c r="E74" s="93">
        <v>60943.84318492467</v>
      </c>
    </row>
    <row r="75" spans="1:5" x14ac:dyDescent="0.25">
      <c r="A75" s="41" t="s">
        <v>272</v>
      </c>
      <c r="B75" s="6" t="s">
        <v>30</v>
      </c>
      <c r="C75" s="9">
        <v>15905.893673666316</v>
      </c>
      <c r="D75" s="9">
        <v>39352.921989717339</v>
      </c>
      <c r="E75" s="93">
        <v>39352.921989717339</v>
      </c>
    </row>
    <row r="76" spans="1:5" x14ac:dyDescent="0.25">
      <c r="A76" s="41" t="s">
        <v>23</v>
      </c>
      <c r="B76" s="6" t="s">
        <v>31</v>
      </c>
      <c r="C76" s="9">
        <v>0</v>
      </c>
      <c r="D76" s="9">
        <v>0</v>
      </c>
      <c r="E76" s="93">
        <v>0</v>
      </c>
    </row>
    <row r="77" spans="1:5" x14ac:dyDescent="0.25">
      <c r="A77" s="41" t="s">
        <v>268</v>
      </c>
      <c r="B77" s="6" t="s">
        <v>31</v>
      </c>
      <c r="C77" s="9">
        <v>120.55113335893262</v>
      </c>
      <c r="D77" s="9">
        <v>120.55113335893262</v>
      </c>
      <c r="E77" s="93">
        <v>120.55113335893262</v>
      </c>
    </row>
    <row r="78" spans="1:5" x14ac:dyDescent="0.25">
      <c r="A78" s="41" t="s">
        <v>271</v>
      </c>
      <c r="B78" s="6" t="s">
        <v>31</v>
      </c>
      <c r="C78" s="9">
        <v>0</v>
      </c>
      <c r="D78" s="9">
        <v>0</v>
      </c>
      <c r="E78" s="93">
        <v>0</v>
      </c>
    </row>
    <row r="79" spans="1:5" x14ac:dyDescent="0.25">
      <c r="A79" s="41" t="s">
        <v>24</v>
      </c>
      <c r="B79" s="6" t="s">
        <v>31</v>
      </c>
      <c r="C79" s="9">
        <v>1122.3323591131109</v>
      </c>
      <c r="D79" s="9">
        <v>1113.8570852540247</v>
      </c>
      <c r="E79" s="93">
        <v>1091.9253114163876</v>
      </c>
    </row>
    <row r="80" spans="1:5" x14ac:dyDescent="0.25">
      <c r="A80" s="41" t="s">
        <v>256</v>
      </c>
      <c r="B80" s="6" t="s">
        <v>33</v>
      </c>
      <c r="C80" s="9">
        <v>566.54058875006456</v>
      </c>
      <c r="D80" s="9">
        <v>566.54058875006456</v>
      </c>
      <c r="E80" s="93">
        <v>566.54058875006456</v>
      </c>
    </row>
    <row r="81" spans="1:5" x14ac:dyDescent="0.25">
      <c r="A81" s="41" t="s">
        <v>258</v>
      </c>
      <c r="B81" s="6" t="s">
        <v>33</v>
      </c>
      <c r="C81" s="9">
        <v>159.17052631940328</v>
      </c>
      <c r="D81" s="9">
        <v>159.17052631940328</v>
      </c>
      <c r="E81" s="93">
        <v>159.17052631940328</v>
      </c>
    </row>
    <row r="82" spans="1:5" x14ac:dyDescent="0.25">
      <c r="A82" s="41" t="s">
        <v>243</v>
      </c>
      <c r="B82" s="6" t="s">
        <v>33</v>
      </c>
      <c r="C82" s="9">
        <v>0</v>
      </c>
      <c r="D82" s="9">
        <v>0</v>
      </c>
      <c r="E82" s="93">
        <v>0</v>
      </c>
    </row>
    <row r="83" spans="1:5" x14ac:dyDescent="0.25">
      <c r="A83" s="41" t="s">
        <v>244</v>
      </c>
      <c r="B83" s="6" t="s">
        <v>33</v>
      </c>
      <c r="C83" s="9">
        <v>0</v>
      </c>
      <c r="D83" s="9">
        <v>0</v>
      </c>
      <c r="E83" s="93">
        <v>0</v>
      </c>
    </row>
    <row r="84" spans="1:5" x14ac:dyDescent="0.25">
      <c r="A84" s="41" t="s">
        <v>245</v>
      </c>
      <c r="B84" s="6" t="s">
        <v>33</v>
      </c>
      <c r="C84" s="9">
        <v>0</v>
      </c>
      <c r="D84" s="9">
        <v>0</v>
      </c>
      <c r="E84" s="93">
        <v>0</v>
      </c>
    </row>
    <row r="85" spans="1:5" x14ac:dyDescent="0.25">
      <c r="A85" s="41" t="s">
        <v>246</v>
      </c>
      <c r="B85" s="6" t="s">
        <v>33</v>
      </c>
      <c r="C85" s="9">
        <v>0</v>
      </c>
      <c r="D85" s="9">
        <v>0</v>
      </c>
      <c r="E85" s="93">
        <v>0</v>
      </c>
    </row>
    <row r="86" spans="1:5" x14ac:dyDescent="0.25">
      <c r="A86" s="41" t="s">
        <v>247</v>
      </c>
      <c r="B86" s="6" t="s">
        <v>33</v>
      </c>
      <c r="C86" s="9">
        <v>0</v>
      </c>
      <c r="D86" s="9">
        <v>0</v>
      </c>
      <c r="E86" s="93">
        <v>0</v>
      </c>
    </row>
    <row r="87" spans="1:5" x14ac:dyDescent="0.25">
      <c r="A87" s="41" t="s">
        <v>274</v>
      </c>
      <c r="B87" s="6" t="s">
        <v>33</v>
      </c>
      <c r="C87" s="9">
        <v>27.397260273972602</v>
      </c>
      <c r="D87" s="9">
        <v>104.38356164383562</v>
      </c>
      <c r="E87" s="93">
        <v>104.38356164383562</v>
      </c>
    </row>
    <row r="88" spans="1:5" x14ac:dyDescent="0.25">
      <c r="A88" s="41" t="s">
        <v>273</v>
      </c>
      <c r="B88" s="6" t="s">
        <v>33</v>
      </c>
      <c r="C88" s="9">
        <v>46.742677048572482</v>
      </c>
      <c r="D88" s="9">
        <v>186.97070819428993</v>
      </c>
      <c r="E88" s="93">
        <v>186.97070819428993</v>
      </c>
    </row>
    <row r="89" spans="1:5" x14ac:dyDescent="0.25">
      <c r="A89" s="41" t="s">
        <v>264</v>
      </c>
      <c r="B89" s="6" t="s">
        <v>32</v>
      </c>
      <c r="C89" s="9">
        <v>4719.188665580773</v>
      </c>
      <c r="D89" s="9">
        <v>8295.249082023809</v>
      </c>
      <c r="E89" s="93">
        <v>7100.5268529647192</v>
      </c>
    </row>
    <row r="90" spans="1:5" x14ac:dyDescent="0.25">
      <c r="A90" s="41" t="s">
        <v>265</v>
      </c>
      <c r="B90" s="6" t="s">
        <v>32</v>
      </c>
      <c r="C90" s="9">
        <v>15986.364783870127</v>
      </c>
      <c r="D90" s="9">
        <v>16717.645467527618</v>
      </c>
      <c r="E90" s="93">
        <v>14309.888634659697</v>
      </c>
    </row>
    <row r="91" spans="1:5" x14ac:dyDescent="0.25">
      <c r="A91" s="41" t="s">
        <v>266</v>
      </c>
      <c r="B91" s="6" t="s">
        <v>32</v>
      </c>
      <c r="C91" s="9">
        <v>2504.9871758335707</v>
      </c>
      <c r="D91" s="9">
        <v>11232.983517813345</v>
      </c>
      <c r="E91" s="93">
        <v>9615.1544478619235</v>
      </c>
    </row>
    <row r="92" spans="1:5" ht="15.75" thickBot="1" x14ac:dyDescent="0.3">
      <c r="A92" s="27" t="s">
        <v>267</v>
      </c>
      <c r="B92" s="6" t="s">
        <v>32</v>
      </c>
      <c r="C92" s="9">
        <v>848.29964021806973</v>
      </c>
      <c r="D92" s="9">
        <v>288.5423691393936</v>
      </c>
      <c r="E92" s="93">
        <v>246.98508990310773</v>
      </c>
    </row>
    <row r="93" spans="1:5" ht="18.75" customHeight="1" thickBot="1" x14ac:dyDescent="0.3">
      <c r="A93" s="28" t="s">
        <v>7</v>
      </c>
      <c r="B93" s="29"/>
      <c r="C93" s="59">
        <f>SUM(C65:C92)</f>
        <v>1365385.0676290174</v>
      </c>
      <c r="D93" s="59">
        <f>SUM(D65:D92)</f>
        <v>1312786.3558721065</v>
      </c>
      <c r="E93" s="60">
        <f>SUM(E65:E92)</f>
        <v>1259575.8285668304</v>
      </c>
    </row>
    <row r="94" spans="1:5" ht="9" customHeight="1" x14ac:dyDescent="0.25"/>
    <row r="95" spans="1:5" ht="27.75" customHeight="1" x14ac:dyDescent="0.25">
      <c r="A95" s="84" t="s">
        <v>35</v>
      </c>
      <c r="B95" s="18"/>
      <c r="C95" s="19"/>
      <c r="D95" s="19"/>
      <c r="E95" s="19"/>
    </row>
    <row r="96" spans="1:5" ht="5.0999999999999996" customHeight="1" x14ac:dyDescent="0.25"/>
    <row r="97" spans="1:5" ht="23.25" x14ac:dyDescent="0.25">
      <c r="A97" s="30" t="s">
        <v>79</v>
      </c>
      <c r="B97" s="18"/>
      <c r="C97" s="19"/>
      <c r="D97" s="19"/>
      <c r="E97" s="19"/>
    </row>
    <row r="98" spans="1:5" ht="5.0999999999999996" customHeight="1" thickBot="1" x14ac:dyDescent="0.3"/>
    <row r="99" spans="1:5" ht="15" customHeight="1" x14ac:dyDescent="0.25">
      <c r="A99" s="216" t="s">
        <v>36</v>
      </c>
      <c r="B99" s="214" t="s">
        <v>162</v>
      </c>
      <c r="C99" s="22" t="s">
        <v>11</v>
      </c>
      <c r="D99" s="23"/>
      <c r="E99" s="24"/>
    </row>
    <row r="100" spans="1:5" ht="33" customHeight="1" x14ac:dyDescent="0.25">
      <c r="A100" s="217"/>
      <c r="B100" s="215"/>
      <c r="C100" s="21" t="s">
        <v>57</v>
      </c>
      <c r="D100" s="21" t="s">
        <v>58</v>
      </c>
      <c r="E100" s="25" t="s">
        <v>59</v>
      </c>
    </row>
    <row r="101" spans="1:5" ht="30" x14ac:dyDescent="0.25">
      <c r="A101" s="26" t="s">
        <v>13</v>
      </c>
      <c r="B101" s="4" t="s">
        <v>29</v>
      </c>
      <c r="C101" s="8">
        <v>3187303.1806174945</v>
      </c>
      <c r="D101" s="8">
        <v>3163234.3144671717</v>
      </c>
      <c r="E101" s="92">
        <v>3100950.4357732311</v>
      </c>
    </row>
    <row r="102" spans="1:5" ht="30" x14ac:dyDescent="0.25">
      <c r="A102" s="26" t="s">
        <v>15</v>
      </c>
      <c r="B102" s="4" t="s">
        <v>29</v>
      </c>
      <c r="C102" s="8">
        <v>22529923.239133898</v>
      </c>
      <c r="D102" s="8">
        <v>22359788.904214829</v>
      </c>
      <c r="E102" s="92">
        <v>21919526.109466154</v>
      </c>
    </row>
    <row r="103" spans="1:5" ht="30" x14ac:dyDescent="0.25">
      <c r="A103" s="41" t="s">
        <v>16</v>
      </c>
      <c r="B103" s="4" t="s">
        <v>29</v>
      </c>
      <c r="C103" s="8">
        <v>10407250</v>
      </c>
      <c r="D103" s="8">
        <v>9886887.5</v>
      </c>
      <c r="E103" s="92">
        <v>9392543.125</v>
      </c>
    </row>
    <row r="104" spans="1:5" ht="30" customHeight="1" x14ac:dyDescent="0.25">
      <c r="A104" s="41" t="s">
        <v>47</v>
      </c>
      <c r="B104" s="4" t="s">
        <v>37</v>
      </c>
      <c r="C104" s="99">
        <f>C151</f>
        <v>322572754.29061502</v>
      </c>
      <c r="D104" s="99">
        <f t="shared" ref="D104:E104" si="4">D151</f>
        <v>309674358.36741173</v>
      </c>
      <c r="E104" s="100">
        <f t="shared" si="4"/>
        <v>294581078.3319937</v>
      </c>
    </row>
    <row r="105" spans="1:5" ht="15" customHeight="1" x14ac:dyDescent="0.25">
      <c r="A105" s="41" t="s">
        <v>17</v>
      </c>
      <c r="B105" s="6" t="s">
        <v>30</v>
      </c>
      <c r="C105" s="9">
        <v>305156.05975181039</v>
      </c>
      <c r="D105" s="9">
        <v>305156.05975181039</v>
      </c>
      <c r="E105" s="93">
        <v>305156.05975181033</v>
      </c>
    </row>
    <row r="106" spans="1:5" ht="15" customHeight="1" x14ac:dyDescent="0.25">
      <c r="A106" s="41" t="s">
        <v>18</v>
      </c>
      <c r="B106" s="6" t="s">
        <v>30</v>
      </c>
      <c r="C106" s="9">
        <v>342965.90641921567</v>
      </c>
      <c r="D106" s="9">
        <v>342965.90641921578</v>
      </c>
      <c r="E106" s="93">
        <v>342965.90641921561</v>
      </c>
    </row>
    <row r="107" spans="1:5" ht="15" customHeight="1" x14ac:dyDescent="0.25">
      <c r="A107" s="41" t="s">
        <v>19</v>
      </c>
      <c r="B107" s="6" t="s">
        <v>30</v>
      </c>
      <c r="C107" s="9">
        <v>360081.1065481017</v>
      </c>
      <c r="D107" s="9">
        <v>360081.1065481017</v>
      </c>
      <c r="E107" s="93">
        <v>360081.10654810176</v>
      </c>
    </row>
    <row r="108" spans="1:5" ht="15" customHeight="1" x14ac:dyDescent="0.25">
      <c r="A108" s="41" t="s">
        <v>20</v>
      </c>
      <c r="B108" s="6" t="s">
        <v>30</v>
      </c>
      <c r="C108" s="9">
        <v>394422.30863531312</v>
      </c>
      <c r="D108" s="9">
        <v>394422.30863531306</v>
      </c>
      <c r="E108" s="93">
        <v>394422.30863531301</v>
      </c>
    </row>
    <row r="109" spans="1:5" ht="15" customHeight="1" x14ac:dyDescent="0.25">
      <c r="A109" s="41" t="s">
        <v>21</v>
      </c>
      <c r="B109" s="6" t="s">
        <v>30</v>
      </c>
      <c r="C109" s="9">
        <v>307442.87622156832</v>
      </c>
      <c r="D109" s="9">
        <v>307442.87622156832</v>
      </c>
      <c r="E109" s="93">
        <v>307442.87622156827</v>
      </c>
    </row>
    <row r="110" spans="1:5" ht="15" customHeight="1" x14ac:dyDescent="0.25">
      <c r="A110" s="41" t="s">
        <v>22</v>
      </c>
      <c r="B110" s="6" t="s">
        <v>30</v>
      </c>
      <c r="C110" s="9">
        <v>150606.20642399145</v>
      </c>
      <c r="D110" s="9">
        <v>150606.20642399142</v>
      </c>
      <c r="E110" s="93">
        <v>150606.20642399142</v>
      </c>
    </row>
    <row r="111" spans="1:5" ht="15" customHeight="1" x14ac:dyDescent="0.25">
      <c r="A111" s="41" t="s">
        <v>277</v>
      </c>
      <c r="B111" s="6" t="s">
        <v>30</v>
      </c>
      <c r="C111" s="9">
        <v>33726.82635971377</v>
      </c>
      <c r="D111" s="9">
        <v>92435.892928062283</v>
      </c>
      <c r="E111" s="93">
        <v>97250.09094990381</v>
      </c>
    </row>
    <row r="112" spans="1:5" x14ac:dyDescent="0.25">
      <c r="A112" s="41" t="s">
        <v>264</v>
      </c>
      <c r="B112" s="6" t="s">
        <v>32</v>
      </c>
      <c r="C112" s="9">
        <v>1700000</v>
      </c>
      <c r="D112" s="9">
        <v>1327572.9315837421</v>
      </c>
      <c r="E112" s="93">
        <v>1729175.8127171744</v>
      </c>
    </row>
    <row r="113" spans="1:5" x14ac:dyDescent="0.25">
      <c r="A113" s="41" t="s">
        <v>265</v>
      </c>
      <c r="B113" s="6" t="s">
        <v>32</v>
      </c>
      <c r="C113" s="9">
        <v>3364000</v>
      </c>
      <c r="D113" s="9">
        <v>2627032.554028064</v>
      </c>
      <c r="E113" s="93">
        <v>3421733.7846944551</v>
      </c>
    </row>
    <row r="114" spans="1:5" x14ac:dyDescent="0.25">
      <c r="A114" s="41" t="s">
        <v>266</v>
      </c>
      <c r="B114" s="6" t="s">
        <v>32</v>
      </c>
      <c r="C114" s="9">
        <v>2300000</v>
      </c>
      <c r="D114" s="9">
        <v>1796128.0839074159</v>
      </c>
      <c r="E114" s="93">
        <v>2339473.1583820595</v>
      </c>
    </row>
    <row r="115" spans="1:5" ht="15.75" thickBot="1" x14ac:dyDescent="0.3">
      <c r="A115" s="27" t="s">
        <v>267</v>
      </c>
      <c r="B115" s="6" t="s">
        <v>32</v>
      </c>
      <c r="C115" s="94">
        <v>57377.890945498926</v>
      </c>
      <c r="D115" s="94">
        <v>44807.844053298984</v>
      </c>
      <c r="E115" s="95">
        <v>58362.624239812067</v>
      </c>
    </row>
    <row r="116" spans="1:5" ht="18.75" customHeight="1" thickBot="1" x14ac:dyDescent="0.3">
      <c r="A116" s="28" t="s">
        <v>7</v>
      </c>
      <c r="B116" s="29"/>
      <c r="C116" s="59">
        <f>SUM(C101:C115)</f>
        <v>368013009.89167166</v>
      </c>
      <c r="D116" s="59">
        <f>SUM(D101:D115)</f>
        <v>352832920.85659444</v>
      </c>
      <c r="E116" s="60">
        <f>SUM(E101:E115)</f>
        <v>338500767.93721652</v>
      </c>
    </row>
    <row r="117" spans="1:5" ht="5.0999999999999996" customHeight="1" x14ac:dyDescent="0.25"/>
    <row r="118" spans="1:5" ht="23.25" x14ac:dyDescent="0.25">
      <c r="A118" s="30" t="s">
        <v>80</v>
      </c>
      <c r="B118" s="18"/>
      <c r="C118" s="19"/>
      <c r="D118" s="19"/>
      <c r="E118" s="19"/>
    </row>
    <row r="119" spans="1:5" ht="5.0999999999999996" customHeight="1" thickBot="1" x14ac:dyDescent="0.3"/>
    <row r="120" spans="1:5" ht="15" customHeight="1" x14ac:dyDescent="0.25">
      <c r="A120" s="216" t="s">
        <v>36</v>
      </c>
      <c r="B120" s="214" t="s">
        <v>162</v>
      </c>
      <c r="C120" s="22" t="s">
        <v>11</v>
      </c>
      <c r="D120" s="23"/>
      <c r="E120" s="24"/>
    </row>
    <row r="121" spans="1:5" ht="33" customHeight="1" x14ac:dyDescent="0.25">
      <c r="A121" s="217"/>
      <c r="B121" s="215"/>
      <c r="C121" s="21" t="s">
        <v>57</v>
      </c>
      <c r="D121" s="21" t="s">
        <v>58</v>
      </c>
      <c r="E121" s="25" t="s">
        <v>59</v>
      </c>
    </row>
    <row r="122" spans="1:5" ht="30" x14ac:dyDescent="0.25">
      <c r="A122" s="26" t="s">
        <v>13</v>
      </c>
      <c r="B122" s="4" t="s">
        <v>29</v>
      </c>
      <c r="C122" s="8">
        <v>17386.387518789892</v>
      </c>
      <c r="D122" s="8">
        <v>17302.368738539666</v>
      </c>
      <c r="E122" s="92">
        <v>16961.686219163748</v>
      </c>
    </row>
    <row r="123" spans="1:5" ht="30" x14ac:dyDescent="0.25">
      <c r="A123" s="26" t="s">
        <v>15</v>
      </c>
      <c r="B123" s="4" t="s">
        <v>29</v>
      </c>
      <c r="C123" s="8">
        <v>161766.4914403958</v>
      </c>
      <c r="D123" s="8">
        <v>160984.76359258997</v>
      </c>
      <c r="E123" s="92">
        <v>157814.98402826377</v>
      </c>
    </row>
    <row r="124" spans="1:5" ht="30" x14ac:dyDescent="0.25">
      <c r="A124" s="41" t="s">
        <v>16</v>
      </c>
      <c r="B124" s="4" t="s">
        <v>29</v>
      </c>
      <c r="C124" s="9">
        <v>50041.977139996125</v>
      </c>
      <c r="D124" s="9">
        <v>47670.12452486754</v>
      </c>
      <c r="E124" s="93">
        <v>45286.618298624162</v>
      </c>
    </row>
    <row r="125" spans="1:5" ht="30" customHeight="1" x14ac:dyDescent="0.25">
      <c r="A125" s="41" t="s">
        <v>47</v>
      </c>
      <c r="B125" s="4" t="s">
        <v>37</v>
      </c>
      <c r="C125" s="99">
        <f t="shared" ref="C125" si="5">C163</f>
        <v>1588314.0930926078</v>
      </c>
      <c r="D125" s="99">
        <f t="shared" ref="D125:E125" si="6">D163</f>
        <v>1534244.3048237578</v>
      </c>
      <c r="E125" s="100">
        <f t="shared" si="6"/>
        <v>1466190.1347275735</v>
      </c>
    </row>
    <row r="126" spans="1:5" ht="15" customHeight="1" x14ac:dyDescent="0.25">
      <c r="A126" s="41" t="s">
        <v>17</v>
      </c>
      <c r="B126" s="6" t="s">
        <v>30</v>
      </c>
      <c r="C126" s="9">
        <v>1946.1013072377445</v>
      </c>
      <c r="D126" s="9">
        <v>1946.1013072377448</v>
      </c>
      <c r="E126" s="93">
        <v>1946.1013072377441</v>
      </c>
    </row>
    <row r="127" spans="1:5" ht="15" customHeight="1" x14ac:dyDescent="0.25">
      <c r="A127" s="41" t="s">
        <v>18</v>
      </c>
      <c r="B127" s="6" t="s">
        <v>30</v>
      </c>
      <c r="C127" s="9">
        <v>2187.2297058864283</v>
      </c>
      <c r="D127" s="9">
        <v>2187.2297058864292</v>
      </c>
      <c r="E127" s="93">
        <v>2187.2297058864283</v>
      </c>
    </row>
    <row r="128" spans="1:5" ht="15" customHeight="1" x14ac:dyDescent="0.25">
      <c r="A128" s="41" t="s">
        <v>19</v>
      </c>
      <c r="B128" s="6" t="s">
        <v>30</v>
      </c>
      <c r="C128" s="9">
        <v>2296.3801300056498</v>
      </c>
      <c r="D128" s="9">
        <v>2296.3801300056502</v>
      </c>
      <c r="E128" s="93">
        <v>2296.3801300056507</v>
      </c>
    </row>
    <row r="129" spans="1:5" ht="15" customHeight="1" x14ac:dyDescent="0.25">
      <c r="A129" s="41" t="s">
        <v>20</v>
      </c>
      <c r="B129" s="6" t="s">
        <v>30</v>
      </c>
      <c r="C129" s="9">
        <v>2515.3876054868615</v>
      </c>
      <c r="D129" s="9">
        <v>2515.3876054868615</v>
      </c>
      <c r="E129" s="93">
        <v>2515.387605486861</v>
      </c>
    </row>
    <row r="130" spans="1:5" ht="15" customHeight="1" x14ac:dyDescent="0.25">
      <c r="A130" s="41" t="s">
        <v>21</v>
      </c>
      <c r="B130" s="6" t="s">
        <v>30</v>
      </c>
      <c r="C130" s="9">
        <v>1960.6852434860637</v>
      </c>
      <c r="D130" s="9">
        <v>1960.6852434860641</v>
      </c>
      <c r="E130" s="93">
        <v>1960.6852434860637</v>
      </c>
    </row>
    <row r="131" spans="1:5" ht="15" customHeight="1" x14ac:dyDescent="0.25">
      <c r="A131" s="41" t="s">
        <v>22</v>
      </c>
      <c r="B131" s="6" t="s">
        <v>30</v>
      </c>
      <c r="C131" s="9">
        <v>960.47555286376223</v>
      </c>
      <c r="D131" s="9">
        <v>960.47555286376223</v>
      </c>
      <c r="E131" s="93">
        <v>960.47555286376223</v>
      </c>
    </row>
    <row r="132" spans="1:5" ht="15" customHeight="1" x14ac:dyDescent="0.25">
      <c r="A132" s="41" t="s">
        <v>272</v>
      </c>
      <c r="B132" s="6" t="s">
        <v>30</v>
      </c>
      <c r="C132" s="9">
        <v>215.0893576257418</v>
      </c>
      <c r="D132" s="9">
        <v>589.50037632973135</v>
      </c>
      <c r="E132" s="93">
        <v>620.20242783487618</v>
      </c>
    </row>
    <row r="133" spans="1:5" x14ac:dyDescent="0.25">
      <c r="A133" s="41" t="s">
        <v>264</v>
      </c>
      <c r="B133" s="6" t="s">
        <v>32</v>
      </c>
      <c r="C133" s="9">
        <v>7243.1438867848183</v>
      </c>
      <c r="D133" s="9">
        <v>5656.3539786245774</v>
      </c>
      <c r="E133" s="93">
        <v>7367.4524806226891</v>
      </c>
    </row>
    <row r="134" spans="1:5" x14ac:dyDescent="0.25">
      <c r="A134" s="41" t="s">
        <v>265</v>
      </c>
      <c r="B134" s="6" t="s">
        <v>32</v>
      </c>
      <c r="C134" s="9">
        <v>14597.308697090559</v>
      </c>
      <c r="D134" s="9">
        <v>11399.407000134921</v>
      </c>
      <c r="E134" s="93">
        <v>14847.831252808845</v>
      </c>
    </row>
    <row r="135" spans="1:5" x14ac:dyDescent="0.25">
      <c r="A135" s="41" t="s">
        <v>266</v>
      </c>
      <c r="B135" s="6" t="s">
        <v>32</v>
      </c>
      <c r="C135" s="9">
        <v>9808.278822358674</v>
      </c>
      <c r="D135" s="9">
        <v>7659.5326294055521</v>
      </c>
      <c r="E135" s="93">
        <v>9976.6108847110063</v>
      </c>
    </row>
    <row r="136" spans="1:5" ht="15.75" thickBot="1" x14ac:dyDescent="0.3">
      <c r="A136" s="27" t="s">
        <v>267</v>
      </c>
      <c r="B136" s="6" t="s">
        <v>32</v>
      </c>
      <c r="C136" s="94">
        <v>251.9458881155762</v>
      </c>
      <c r="D136" s="94">
        <v>196.75090663886181</v>
      </c>
      <c r="E136" s="95">
        <v>256.26984461353049</v>
      </c>
    </row>
    <row r="137" spans="1:5" ht="18.75" customHeight="1" thickBot="1" x14ac:dyDescent="0.3">
      <c r="A137" s="28" t="s">
        <v>7</v>
      </c>
      <c r="B137" s="29"/>
      <c r="C137" s="59">
        <f t="shared" ref="C137:E137" si="7">SUM(C122:C136)</f>
        <v>1861490.9753887311</v>
      </c>
      <c r="D137" s="59">
        <f t="shared" si="7"/>
        <v>1797569.3661158551</v>
      </c>
      <c r="E137" s="60">
        <f t="shared" si="7"/>
        <v>1731188.0497091827</v>
      </c>
    </row>
    <row r="138" spans="1:5" ht="12" customHeight="1" x14ac:dyDescent="0.25"/>
    <row r="139" spans="1:5" ht="27.75" customHeight="1" x14ac:dyDescent="0.25">
      <c r="A139" s="84" t="s">
        <v>46</v>
      </c>
      <c r="B139" s="18"/>
      <c r="C139" s="19"/>
      <c r="D139" s="19"/>
      <c r="E139" s="19"/>
    </row>
    <row r="140" spans="1:5" ht="5.0999999999999996" customHeight="1" x14ac:dyDescent="0.25"/>
    <row r="141" spans="1:5" ht="23.25" x14ac:dyDescent="0.25">
      <c r="A141" s="30" t="s">
        <v>81</v>
      </c>
      <c r="B141" s="18"/>
      <c r="C141" s="19"/>
      <c r="D141" s="19"/>
      <c r="E141" s="19"/>
    </row>
    <row r="142" spans="1:5" ht="5.0999999999999996" customHeight="1" thickBot="1" x14ac:dyDescent="0.3"/>
    <row r="143" spans="1:5" ht="15" customHeight="1" x14ac:dyDescent="0.25">
      <c r="A143" s="216" t="s">
        <v>38</v>
      </c>
      <c r="B143" s="214" t="s">
        <v>43</v>
      </c>
      <c r="C143" s="22" t="s">
        <v>11</v>
      </c>
      <c r="D143" s="23"/>
      <c r="E143" s="24"/>
    </row>
    <row r="144" spans="1:5" ht="33" customHeight="1" x14ac:dyDescent="0.25">
      <c r="A144" s="217"/>
      <c r="B144" s="215"/>
      <c r="C144" s="21" t="s">
        <v>57</v>
      </c>
      <c r="D144" s="21" t="s">
        <v>58</v>
      </c>
      <c r="E144" s="25" t="s">
        <v>59</v>
      </c>
    </row>
    <row r="145" spans="1:5" x14ac:dyDescent="0.25">
      <c r="A145" s="223" t="s">
        <v>44</v>
      </c>
      <c r="B145" s="4" t="s">
        <v>39</v>
      </c>
      <c r="C145" s="8">
        <v>86138780.418155417</v>
      </c>
      <c r="D145" s="8">
        <v>69342484.238184646</v>
      </c>
      <c r="E145" s="92">
        <v>53841446.45312503</v>
      </c>
    </row>
    <row r="146" spans="1:5" x14ac:dyDescent="0.25">
      <c r="A146" s="226"/>
      <c r="B146" s="4" t="s">
        <v>41</v>
      </c>
      <c r="C146" s="9">
        <v>108009.8090887405</v>
      </c>
      <c r="D146" s="9">
        <v>88521.695216230655</v>
      </c>
      <c r="E146" s="93">
        <v>68093.611704792813</v>
      </c>
    </row>
    <row r="147" spans="1:5" x14ac:dyDescent="0.25">
      <c r="A147" s="223" t="s">
        <v>45</v>
      </c>
      <c r="B147" s="4" t="s">
        <v>39</v>
      </c>
      <c r="C147" s="9">
        <v>53403665.064233862</v>
      </c>
      <c r="D147" s="9">
        <v>53560346.742057815</v>
      </c>
      <c r="E147" s="93">
        <v>53441556.159346476</v>
      </c>
    </row>
    <row r="148" spans="1:5" x14ac:dyDescent="0.25">
      <c r="A148" s="224"/>
      <c r="B148" s="4" t="s">
        <v>40</v>
      </c>
      <c r="C148" s="9">
        <v>30105232.209711891</v>
      </c>
      <c r="D148" s="9">
        <v>31163354.441632964</v>
      </c>
      <c r="E148" s="93">
        <v>31250754.209890131</v>
      </c>
    </row>
    <row r="149" spans="1:5" x14ac:dyDescent="0.25">
      <c r="A149" s="224"/>
      <c r="B149" s="4" t="s">
        <v>41</v>
      </c>
      <c r="C149" s="9">
        <v>83509824.333013713</v>
      </c>
      <c r="D149" s="9">
        <v>86177777.12619774</v>
      </c>
      <c r="E149" s="93">
        <v>86687647.657130674</v>
      </c>
    </row>
    <row r="150" spans="1:5" ht="15.75" thickBot="1" x14ac:dyDescent="0.3">
      <c r="A150" s="225"/>
      <c r="B150" s="6" t="s">
        <v>42</v>
      </c>
      <c r="C150" s="94">
        <v>69307242.456411406</v>
      </c>
      <c r="D150" s="94">
        <v>69341874.124122307</v>
      </c>
      <c r="E150" s="95">
        <v>69291580.240796655</v>
      </c>
    </row>
    <row r="151" spans="1:5" ht="18.75" customHeight="1" thickBot="1" x14ac:dyDescent="0.3">
      <c r="A151" s="28" t="s">
        <v>7</v>
      </c>
      <c r="B151" s="29"/>
      <c r="C151" s="59">
        <f t="shared" ref="C151:E151" si="8">SUM(C145:C150)</f>
        <v>322572754.29061502</v>
      </c>
      <c r="D151" s="59">
        <f t="shared" si="8"/>
        <v>309674358.36741173</v>
      </c>
      <c r="E151" s="60">
        <f t="shared" si="8"/>
        <v>294581078.3319937</v>
      </c>
    </row>
    <row r="152" spans="1:5" ht="5.0999999999999996" customHeight="1" x14ac:dyDescent="0.25"/>
    <row r="153" spans="1:5" ht="23.25" x14ac:dyDescent="0.25">
      <c r="A153" s="30" t="s">
        <v>82</v>
      </c>
      <c r="B153" s="18"/>
      <c r="C153" s="19"/>
      <c r="D153" s="19"/>
      <c r="E153" s="19"/>
    </row>
    <row r="154" spans="1:5" ht="5.0999999999999996" customHeight="1" thickBot="1" x14ac:dyDescent="0.3"/>
    <row r="155" spans="1:5" ht="15" customHeight="1" x14ac:dyDescent="0.25">
      <c r="A155" s="216" t="s">
        <v>38</v>
      </c>
      <c r="B155" s="214" t="s">
        <v>43</v>
      </c>
      <c r="C155" s="22" t="s">
        <v>11</v>
      </c>
      <c r="D155" s="23"/>
      <c r="E155" s="24"/>
    </row>
    <row r="156" spans="1:5" ht="33" customHeight="1" x14ac:dyDescent="0.25">
      <c r="A156" s="217"/>
      <c r="B156" s="215"/>
      <c r="C156" s="21" t="s">
        <v>57</v>
      </c>
      <c r="D156" s="21" t="s">
        <v>58</v>
      </c>
      <c r="E156" s="25" t="s">
        <v>59</v>
      </c>
    </row>
    <row r="157" spans="1:5" x14ac:dyDescent="0.25">
      <c r="A157" s="223" t="s">
        <v>44</v>
      </c>
      <c r="B157" s="4" t="s">
        <v>39</v>
      </c>
      <c r="C157" s="8">
        <v>430357.44763556338</v>
      </c>
      <c r="D157" s="8">
        <v>363884.04352946178</v>
      </c>
      <c r="E157" s="92">
        <v>295128.09502266289</v>
      </c>
    </row>
    <row r="158" spans="1:5" x14ac:dyDescent="0.25">
      <c r="A158" s="226"/>
      <c r="B158" s="4" t="s">
        <v>41</v>
      </c>
      <c r="C158" s="9">
        <v>526.0608688396718</v>
      </c>
      <c r="D158" s="9">
        <v>429.95421741088541</v>
      </c>
      <c r="E158" s="93">
        <v>330.73401339298874</v>
      </c>
    </row>
    <row r="159" spans="1:5" x14ac:dyDescent="0.25">
      <c r="A159" s="223" t="s">
        <v>45</v>
      </c>
      <c r="B159" s="4" t="s">
        <v>39</v>
      </c>
      <c r="C159" s="9">
        <v>184524.46657654148</v>
      </c>
      <c r="D159" s="9">
        <v>184968.39705303908</v>
      </c>
      <c r="E159" s="93">
        <v>184640.20644180308</v>
      </c>
    </row>
    <row r="160" spans="1:5" x14ac:dyDescent="0.25">
      <c r="A160" s="224"/>
      <c r="B160" s="4" t="s">
        <v>40</v>
      </c>
      <c r="C160" s="9">
        <v>108962.30746337125</v>
      </c>
      <c r="D160" s="9">
        <v>112105.27278405994</v>
      </c>
      <c r="E160" s="93">
        <v>112357.03441279536</v>
      </c>
    </row>
    <row r="161" spans="1:5" x14ac:dyDescent="0.25">
      <c r="A161" s="224"/>
      <c r="B161" s="4" t="s">
        <v>41</v>
      </c>
      <c r="C161" s="9">
        <v>345729.73286019819</v>
      </c>
      <c r="D161" s="9">
        <v>354893.30161694682</v>
      </c>
      <c r="E161" s="93">
        <v>356595.68079220504</v>
      </c>
    </row>
    <row r="162" spans="1:5" ht="15.75" thickBot="1" x14ac:dyDescent="0.3">
      <c r="A162" s="225"/>
      <c r="B162" s="6" t="s">
        <v>42</v>
      </c>
      <c r="C162" s="94">
        <v>518214.07768809365</v>
      </c>
      <c r="D162" s="94">
        <v>517963.33562283928</v>
      </c>
      <c r="E162" s="95">
        <v>517138.38404471416</v>
      </c>
    </row>
    <row r="163" spans="1:5" ht="18.75" customHeight="1" thickBot="1" x14ac:dyDescent="0.3">
      <c r="A163" s="28" t="s">
        <v>7</v>
      </c>
      <c r="B163" s="29"/>
      <c r="C163" s="59">
        <f t="shared" ref="C163:E163" si="9">SUM(C157:C162)</f>
        <v>1588314.0930926078</v>
      </c>
      <c r="D163" s="59">
        <f t="shared" si="9"/>
        <v>1534244.3048237578</v>
      </c>
      <c r="E163" s="60">
        <f t="shared" si="9"/>
        <v>1466190.1347275735</v>
      </c>
    </row>
    <row r="164" spans="1:5" ht="5.0999999999999996" customHeight="1" x14ac:dyDescent="0.25"/>
    <row r="165" spans="1:5" ht="60.75" customHeight="1" x14ac:dyDescent="0.25">
      <c r="A165" s="221" t="s">
        <v>217</v>
      </c>
      <c r="B165" s="222"/>
      <c r="C165" s="222"/>
      <c r="D165" s="222"/>
      <c r="E165" s="222"/>
    </row>
    <row r="166" spans="1:5" ht="5.0999999999999996" customHeight="1" x14ac:dyDescent="0.25"/>
    <row r="167" spans="1:5" ht="41.25" customHeight="1" x14ac:dyDescent="0.25">
      <c r="A167" s="221" t="s">
        <v>213</v>
      </c>
      <c r="B167" s="222"/>
      <c r="C167" s="222"/>
      <c r="D167" s="222"/>
      <c r="E167" s="222"/>
    </row>
    <row r="168" spans="1:5" ht="5.0999999999999996" customHeight="1" thickBot="1" x14ac:dyDescent="0.3"/>
    <row r="169" spans="1:5" ht="15" customHeight="1" x14ac:dyDescent="0.25">
      <c r="A169" s="216" t="s">
        <v>38</v>
      </c>
      <c r="B169" s="214" t="s">
        <v>212</v>
      </c>
      <c r="C169" s="22" t="s">
        <v>11</v>
      </c>
      <c r="D169" s="23"/>
      <c r="E169" s="24"/>
    </row>
    <row r="170" spans="1:5" ht="33" customHeight="1" x14ac:dyDescent="0.25">
      <c r="A170" s="217"/>
      <c r="B170" s="215"/>
      <c r="C170" s="21" t="s">
        <v>57</v>
      </c>
      <c r="D170" s="21" t="s">
        <v>58</v>
      </c>
      <c r="E170" s="25" t="s">
        <v>59</v>
      </c>
    </row>
    <row r="171" spans="1:5" ht="15" customHeight="1" x14ac:dyDescent="0.25">
      <c r="A171" s="4" t="s">
        <v>203</v>
      </c>
      <c r="B171" s="126" t="s">
        <v>220</v>
      </c>
      <c r="C171" s="8">
        <v>77787.385480611556</v>
      </c>
      <c r="D171" s="8">
        <v>77152.160231979637</v>
      </c>
      <c r="E171" s="92">
        <v>76499.174848520342</v>
      </c>
    </row>
    <row r="172" spans="1:5" x14ac:dyDescent="0.25">
      <c r="A172" s="4" t="s">
        <v>204</v>
      </c>
      <c r="B172" s="126" t="s">
        <v>221</v>
      </c>
      <c r="C172" s="9">
        <v>186218.17317944262</v>
      </c>
      <c r="D172" s="9">
        <v>184685.41063029072</v>
      </c>
      <c r="E172" s="93">
        <v>183117.80746138492</v>
      </c>
    </row>
    <row r="173" spans="1:5" ht="15" customHeight="1" x14ac:dyDescent="0.25">
      <c r="A173" s="4" t="s">
        <v>205</v>
      </c>
      <c r="B173" s="126" t="s">
        <v>194</v>
      </c>
      <c r="C173" s="9">
        <v>53931.759277830606</v>
      </c>
      <c r="D173" s="9">
        <v>53490.027598913191</v>
      </c>
      <c r="E173" s="93">
        <v>53036.803726505248</v>
      </c>
    </row>
    <row r="174" spans="1:5" x14ac:dyDescent="0.25">
      <c r="A174" s="4" t="s">
        <v>206</v>
      </c>
      <c r="B174" s="126" t="s">
        <v>195</v>
      </c>
      <c r="C174" s="9">
        <v>45880.687419227586</v>
      </c>
      <c r="D174" s="9">
        <v>46445.774860914942</v>
      </c>
      <c r="E174" s="93">
        <v>46880.487508613041</v>
      </c>
    </row>
    <row r="175" spans="1:5" x14ac:dyDescent="0.25">
      <c r="A175" s="4" t="s">
        <v>207</v>
      </c>
      <c r="B175" s="126" t="s">
        <v>196</v>
      </c>
      <c r="C175" s="9">
        <v>98185.061714343188</v>
      </c>
      <c r="D175" s="9">
        <v>99467.46668636406</v>
      </c>
      <c r="E175" s="93">
        <v>100384.03719213071</v>
      </c>
    </row>
    <row r="176" spans="1:5" ht="15.75" thickBot="1" x14ac:dyDescent="0.3">
      <c r="A176" s="4" t="s">
        <v>208</v>
      </c>
      <c r="B176" s="126" t="s">
        <v>197</v>
      </c>
      <c r="C176" s="8">
        <v>48056.338340871065</v>
      </c>
      <c r="D176" s="8">
        <v>48942.01110832284</v>
      </c>
      <c r="E176" s="92">
        <v>49338.338905310608</v>
      </c>
    </row>
    <row r="177" spans="1:5" ht="18.75" customHeight="1" thickBot="1" x14ac:dyDescent="0.3">
      <c r="A177" s="28" t="s">
        <v>7</v>
      </c>
      <c r="B177" s="29"/>
      <c r="C177" s="59">
        <f>SUM(C171:C176)</f>
        <v>510059.40541232668</v>
      </c>
      <c r="D177" s="59">
        <f>SUM(D171:D176)</f>
        <v>510182.85111678537</v>
      </c>
      <c r="E177" s="60">
        <f>SUM(E171:E176)</f>
        <v>509256.64964246482</v>
      </c>
    </row>
    <row r="178" spans="1:5" ht="5.0999999999999996" customHeight="1" x14ac:dyDescent="0.25"/>
    <row r="179" spans="1:5" ht="23.25" x14ac:dyDescent="0.25">
      <c r="A179" s="30" t="s">
        <v>211</v>
      </c>
      <c r="B179" s="18"/>
      <c r="C179" s="19"/>
      <c r="D179" s="19"/>
      <c r="E179" s="19"/>
    </row>
    <row r="180" spans="1:5" ht="5.0999999999999996" customHeight="1" thickBot="1" x14ac:dyDescent="0.3"/>
    <row r="181" spans="1:5" ht="15" customHeight="1" x14ac:dyDescent="0.25">
      <c r="A181" s="216" t="s">
        <v>38</v>
      </c>
      <c r="B181" s="214" t="s">
        <v>212</v>
      </c>
      <c r="C181" s="22" t="s">
        <v>11</v>
      </c>
      <c r="D181" s="23"/>
      <c r="E181" s="24"/>
    </row>
    <row r="182" spans="1:5" ht="33" customHeight="1" x14ac:dyDescent="0.25">
      <c r="A182" s="217"/>
      <c r="B182" s="215"/>
      <c r="C182" s="21" t="s">
        <v>57</v>
      </c>
      <c r="D182" s="21" t="s">
        <v>58</v>
      </c>
      <c r="E182" s="25" t="s">
        <v>59</v>
      </c>
    </row>
    <row r="183" spans="1:5" ht="15" customHeight="1" x14ac:dyDescent="0.25">
      <c r="A183" s="4" t="s">
        <v>203</v>
      </c>
      <c r="B183" s="126" t="s">
        <v>220</v>
      </c>
      <c r="C183" s="8">
        <v>4482825.7518277466</v>
      </c>
      <c r="D183" s="8">
        <v>4502193.5120555982</v>
      </c>
      <c r="E183" s="92">
        <v>4520480.5482886331</v>
      </c>
    </row>
    <row r="184" spans="1:5" x14ac:dyDescent="0.25">
      <c r="A184" s="4" t="s">
        <v>204</v>
      </c>
      <c r="B184" s="126" t="s">
        <v>221</v>
      </c>
      <c r="C184" s="9">
        <v>2936917.950124566</v>
      </c>
      <c r="D184" s="9">
        <v>2949606.7150054025</v>
      </c>
      <c r="E184" s="93">
        <v>2961587.4364916505</v>
      </c>
    </row>
    <row r="185" spans="1:5" ht="15" customHeight="1" x14ac:dyDescent="0.25">
      <c r="A185" s="4" t="s">
        <v>205</v>
      </c>
      <c r="B185" s="126" t="s">
        <v>194</v>
      </c>
      <c r="C185" s="9">
        <v>371641.40993091516</v>
      </c>
      <c r="D185" s="9">
        <v>373247.05332152895</v>
      </c>
      <c r="E185" s="93">
        <v>374762.96949209861</v>
      </c>
    </row>
    <row r="186" spans="1:5" x14ac:dyDescent="0.25">
      <c r="A186" s="4" t="s">
        <v>206</v>
      </c>
      <c r="B186" s="126" t="s">
        <v>195</v>
      </c>
      <c r="C186" s="9">
        <v>49619.144256198124</v>
      </c>
      <c r="D186" s="9">
        <v>49871.364475555893</v>
      </c>
      <c r="E186" s="93">
        <v>50228.991028723896</v>
      </c>
    </row>
    <row r="187" spans="1:5" x14ac:dyDescent="0.25">
      <c r="A187" s="4" t="s">
        <v>207</v>
      </c>
      <c r="B187" s="126" t="s">
        <v>196</v>
      </c>
      <c r="C187" s="9">
        <v>21022.129299759174</v>
      </c>
      <c r="D187" s="9">
        <v>21128.568043554522</v>
      </c>
      <c r="E187" s="93">
        <v>21277.254922601063</v>
      </c>
    </row>
    <row r="188" spans="1:5" ht="15.75" thickBot="1" x14ac:dyDescent="0.3">
      <c r="A188" s="4" t="s">
        <v>208</v>
      </c>
      <c r="B188" s="126" t="s">
        <v>197</v>
      </c>
      <c r="C188" s="8">
        <v>3184.4570636364533</v>
      </c>
      <c r="D188" s="8">
        <v>3200.2023181051636</v>
      </c>
      <c r="E188" s="92">
        <v>3219.1755427098437</v>
      </c>
    </row>
    <row r="189" spans="1:5" ht="18.75" customHeight="1" thickBot="1" x14ac:dyDescent="0.3">
      <c r="A189" s="28" t="s">
        <v>7</v>
      </c>
      <c r="B189" s="29"/>
      <c r="C189" s="59">
        <f>SUM(C183:C188)</f>
        <v>7865210.8425028212</v>
      </c>
      <c r="D189" s="59">
        <f>SUM(D183:D188)</f>
        <v>7899247.4152197447</v>
      </c>
      <c r="E189" s="60">
        <f>SUM(E183:E188)</f>
        <v>7931556.375766417</v>
      </c>
    </row>
    <row r="190" spans="1:5" ht="5.0999999999999996" customHeight="1" x14ac:dyDescent="0.25"/>
    <row r="191" spans="1:5" ht="27.75" customHeight="1" x14ac:dyDescent="0.25">
      <c r="A191" s="84" t="s">
        <v>189</v>
      </c>
      <c r="B191" s="18"/>
      <c r="C191" s="19"/>
      <c r="D191" s="19"/>
      <c r="E191" s="19"/>
    </row>
    <row r="192" spans="1:5" ht="5.0999999999999996" customHeight="1" x14ac:dyDescent="0.25"/>
    <row r="193" spans="1:5" ht="23.25" x14ac:dyDescent="0.25">
      <c r="A193" s="30" t="s">
        <v>190</v>
      </c>
      <c r="B193" s="18"/>
      <c r="C193" s="19"/>
      <c r="D193" s="19"/>
      <c r="E193" s="19"/>
    </row>
    <row r="194" spans="1:5" ht="5.0999999999999996" customHeight="1" thickBot="1" x14ac:dyDescent="0.3"/>
    <row r="195" spans="1:5" x14ac:dyDescent="0.25">
      <c r="A195" s="207"/>
      <c r="B195" s="209"/>
      <c r="C195" s="22" t="s">
        <v>11</v>
      </c>
      <c r="D195" s="23"/>
      <c r="E195" s="24"/>
    </row>
    <row r="196" spans="1:5" ht="33" customHeight="1" x14ac:dyDescent="0.25">
      <c r="A196" s="227"/>
      <c r="B196" s="218"/>
      <c r="C196" s="140" t="s">
        <v>57</v>
      </c>
      <c r="D196" s="140" t="s">
        <v>58</v>
      </c>
      <c r="E196" s="141" t="s">
        <v>59</v>
      </c>
    </row>
    <row r="197" spans="1:5" ht="15" customHeight="1" x14ac:dyDescent="0.25">
      <c r="A197" s="150" t="s">
        <v>48</v>
      </c>
      <c r="B197" s="151" t="s">
        <v>49</v>
      </c>
      <c r="C197" s="152">
        <v>0.4</v>
      </c>
      <c r="D197" s="152">
        <v>0.45</v>
      </c>
      <c r="E197" s="153">
        <v>0.5</v>
      </c>
    </row>
    <row r="198" spans="1:5" ht="15.75" thickBot="1" x14ac:dyDescent="0.3">
      <c r="A198" s="42" t="s">
        <v>50</v>
      </c>
      <c r="B198" s="10" t="s">
        <v>51</v>
      </c>
      <c r="C198" s="101">
        <f t="shared" ref="C198:E198" si="10">1-C197</f>
        <v>0.6</v>
      </c>
      <c r="D198" s="101">
        <f t="shared" si="10"/>
        <v>0.55000000000000004</v>
      </c>
      <c r="E198" s="102">
        <f t="shared" si="10"/>
        <v>0.5</v>
      </c>
    </row>
    <row r="199" spans="1:5" ht="18.75" customHeight="1" thickBot="1" x14ac:dyDescent="0.3">
      <c r="A199" s="28" t="s">
        <v>7</v>
      </c>
      <c r="B199" s="29"/>
      <c r="C199" s="103">
        <f t="shared" ref="C199:E199" si="11">SUM(C197:C198)</f>
        <v>1</v>
      </c>
      <c r="D199" s="103">
        <f t="shared" si="11"/>
        <v>1</v>
      </c>
      <c r="E199" s="104">
        <f t="shared" si="11"/>
        <v>1</v>
      </c>
    </row>
    <row r="200" spans="1:5" ht="5.0999999999999996" customHeight="1" x14ac:dyDescent="0.25"/>
    <row r="201" spans="1:5" ht="23.25" x14ac:dyDescent="0.25">
      <c r="A201" s="30" t="s">
        <v>191</v>
      </c>
      <c r="B201" s="18"/>
      <c r="C201" s="19"/>
      <c r="D201" s="19"/>
      <c r="E201" s="19"/>
    </row>
    <row r="202" spans="1:5" ht="5.0999999999999996" customHeight="1" thickBot="1" x14ac:dyDescent="0.3"/>
    <row r="203" spans="1:5" x14ac:dyDescent="0.25">
      <c r="A203" s="216"/>
      <c r="B203" s="214" t="s">
        <v>56</v>
      </c>
      <c r="C203" s="22" t="s">
        <v>11</v>
      </c>
      <c r="D203" s="23"/>
      <c r="E203" s="24"/>
    </row>
    <row r="204" spans="1:5" ht="33" customHeight="1" x14ac:dyDescent="0.25">
      <c r="A204" s="219"/>
      <c r="B204" s="220"/>
      <c r="C204" s="140" t="s">
        <v>57</v>
      </c>
      <c r="D204" s="140" t="s">
        <v>58</v>
      </c>
      <c r="E204" s="141" t="s">
        <v>59</v>
      </c>
    </row>
    <row r="205" spans="1:5" ht="15" customHeight="1" x14ac:dyDescent="0.25">
      <c r="A205" s="211" t="s">
        <v>142</v>
      </c>
      <c r="B205" s="154" t="s">
        <v>52</v>
      </c>
      <c r="C205" s="155">
        <v>55</v>
      </c>
      <c r="D205" s="155">
        <v>55</v>
      </c>
      <c r="E205" s="156">
        <v>55</v>
      </c>
    </row>
    <row r="206" spans="1:5" x14ac:dyDescent="0.25">
      <c r="A206" s="211"/>
      <c r="B206" s="15" t="s">
        <v>53</v>
      </c>
      <c r="C206" s="16">
        <v>25</v>
      </c>
      <c r="D206" s="16">
        <v>25</v>
      </c>
      <c r="E206" s="106">
        <v>25</v>
      </c>
    </row>
    <row r="207" spans="1:5" ht="18.75" customHeight="1" x14ac:dyDescent="0.25">
      <c r="A207" s="43" t="s">
        <v>7</v>
      </c>
      <c r="B207" s="31"/>
      <c r="C207" s="107">
        <f t="shared" ref="C207:E207" si="12">SUM(C205:C206)</f>
        <v>80</v>
      </c>
      <c r="D207" s="107">
        <f t="shared" si="12"/>
        <v>80</v>
      </c>
      <c r="E207" s="108">
        <f t="shared" si="12"/>
        <v>80</v>
      </c>
    </row>
    <row r="208" spans="1:5" ht="15" customHeight="1" x14ac:dyDescent="0.25">
      <c r="A208" s="212" t="s">
        <v>143</v>
      </c>
      <c r="B208" s="12" t="s">
        <v>52</v>
      </c>
      <c r="C208" s="14">
        <v>134</v>
      </c>
      <c r="D208" s="14">
        <v>134</v>
      </c>
      <c r="E208" s="109">
        <v>134</v>
      </c>
    </row>
    <row r="209" spans="1:5" x14ac:dyDescent="0.25">
      <c r="A209" s="211"/>
      <c r="B209" s="15" t="s">
        <v>53</v>
      </c>
      <c r="C209" s="16">
        <v>10</v>
      </c>
      <c r="D209" s="16">
        <v>10</v>
      </c>
      <c r="E209" s="106">
        <v>10</v>
      </c>
    </row>
    <row r="210" spans="1:5" ht="18.75" customHeight="1" thickBot="1" x14ac:dyDescent="0.3">
      <c r="A210" s="44" t="s">
        <v>7</v>
      </c>
      <c r="B210" s="45"/>
      <c r="C210" s="110">
        <f t="shared" ref="C210:E210" si="13">SUM(C208:C209)</f>
        <v>144</v>
      </c>
      <c r="D210" s="110">
        <f t="shared" si="13"/>
        <v>144</v>
      </c>
      <c r="E210" s="111">
        <f t="shared" si="13"/>
        <v>144</v>
      </c>
    </row>
    <row r="211" spans="1:5" ht="5.0999999999999996" customHeight="1" x14ac:dyDescent="0.25"/>
    <row r="212" spans="1:5" ht="23.25" x14ac:dyDescent="0.25">
      <c r="A212" s="30" t="s">
        <v>192</v>
      </c>
      <c r="B212" s="18"/>
      <c r="C212" s="19"/>
      <c r="D212" s="19"/>
      <c r="E212" s="19"/>
    </row>
    <row r="213" spans="1:5" ht="5.0999999999999996" customHeight="1" thickBot="1" x14ac:dyDescent="0.3"/>
    <row r="214" spans="1:5" x14ac:dyDescent="0.25">
      <c r="A214" s="216"/>
      <c r="B214" s="214" t="s">
        <v>56</v>
      </c>
      <c r="C214" s="22" t="s">
        <v>11</v>
      </c>
      <c r="D214" s="23"/>
      <c r="E214" s="24"/>
    </row>
    <row r="215" spans="1:5" ht="33" customHeight="1" x14ac:dyDescent="0.25">
      <c r="A215" s="217"/>
      <c r="B215" s="215"/>
      <c r="C215" s="21" t="s">
        <v>57</v>
      </c>
      <c r="D215" s="21" t="s">
        <v>58</v>
      </c>
      <c r="E215" s="25" t="s">
        <v>59</v>
      </c>
    </row>
    <row r="216" spans="1:5" ht="15" customHeight="1" x14ac:dyDescent="0.25">
      <c r="A216" s="213" t="s">
        <v>142</v>
      </c>
      <c r="B216" s="11" t="s">
        <v>54</v>
      </c>
      <c r="C216" s="13">
        <v>60</v>
      </c>
      <c r="D216" s="13">
        <v>60</v>
      </c>
      <c r="E216" s="105">
        <v>60</v>
      </c>
    </row>
    <row r="217" spans="1:5" x14ac:dyDescent="0.25">
      <c r="A217" s="211"/>
      <c r="B217" s="15" t="s">
        <v>55</v>
      </c>
      <c r="C217" s="16">
        <v>165</v>
      </c>
      <c r="D217" s="16">
        <v>165</v>
      </c>
      <c r="E217" s="106">
        <v>165</v>
      </c>
    </row>
    <row r="218" spans="1:5" ht="18.75" customHeight="1" x14ac:dyDescent="0.25">
      <c r="A218" s="43" t="s">
        <v>7</v>
      </c>
      <c r="B218" s="31"/>
      <c r="C218" s="107">
        <f t="shared" ref="C218:E218" si="14">SUM(C216:C217)</f>
        <v>225</v>
      </c>
      <c r="D218" s="107">
        <f t="shared" si="14"/>
        <v>225</v>
      </c>
      <c r="E218" s="108">
        <f t="shared" si="14"/>
        <v>225</v>
      </c>
    </row>
    <row r="219" spans="1:5" ht="15" customHeight="1" x14ac:dyDescent="0.25">
      <c r="A219" s="212" t="s">
        <v>143</v>
      </c>
      <c r="B219" s="12" t="s">
        <v>54</v>
      </c>
      <c r="C219" s="13">
        <v>100</v>
      </c>
      <c r="D219" s="13">
        <v>100</v>
      </c>
      <c r="E219" s="105">
        <v>100</v>
      </c>
    </row>
    <row r="220" spans="1:5" x14ac:dyDescent="0.25">
      <c r="A220" s="211"/>
      <c r="B220" s="15" t="s">
        <v>55</v>
      </c>
      <c r="C220" s="16">
        <v>165</v>
      </c>
      <c r="D220" s="16">
        <v>165</v>
      </c>
      <c r="E220" s="106">
        <v>165</v>
      </c>
    </row>
    <row r="221" spans="1:5" ht="18.75" customHeight="1" thickBot="1" x14ac:dyDescent="0.3">
      <c r="A221" s="44" t="s">
        <v>7</v>
      </c>
      <c r="B221" s="45"/>
      <c r="C221" s="110">
        <f t="shared" ref="C221:E221" si="15">SUM(C219:C220)</f>
        <v>265</v>
      </c>
      <c r="D221" s="110">
        <f t="shared" si="15"/>
        <v>265</v>
      </c>
      <c r="E221" s="111">
        <f t="shared" si="15"/>
        <v>265</v>
      </c>
    </row>
    <row r="222" spans="1:5" ht="5.0999999999999996" customHeight="1" x14ac:dyDescent="0.25"/>
    <row r="223" spans="1:5" ht="23.25" x14ac:dyDescent="0.25">
      <c r="A223" s="30" t="s">
        <v>193</v>
      </c>
      <c r="B223" s="18"/>
      <c r="C223" s="19"/>
      <c r="D223" s="19"/>
      <c r="E223" s="19"/>
    </row>
    <row r="224" spans="1:5" ht="5.0999999999999996" customHeight="1" thickBot="1" x14ac:dyDescent="0.3"/>
    <row r="225" spans="1:5" x14ac:dyDescent="0.25">
      <c r="A225" s="207"/>
      <c r="B225" s="209"/>
      <c r="C225" s="22" t="s">
        <v>11</v>
      </c>
      <c r="D225" s="23"/>
      <c r="E225" s="24"/>
    </row>
    <row r="226" spans="1:5" ht="33" customHeight="1" x14ac:dyDescent="0.25">
      <c r="A226" s="208"/>
      <c r="B226" s="210"/>
      <c r="C226" s="21" t="s">
        <v>57</v>
      </c>
      <c r="D226" s="21" t="s">
        <v>58</v>
      </c>
      <c r="E226" s="25" t="s">
        <v>59</v>
      </c>
    </row>
    <row r="227" spans="1:5" ht="15" customHeight="1" x14ac:dyDescent="0.25">
      <c r="A227" s="122" t="s">
        <v>142</v>
      </c>
      <c r="B227" s="11"/>
      <c r="C227" s="74">
        <v>1</v>
      </c>
      <c r="D227" s="74">
        <v>1</v>
      </c>
      <c r="E227" s="75">
        <v>1</v>
      </c>
    </row>
    <row r="228" spans="1:5" ht="15" customHeight="1" thickBot="1" x14ac:dyDescent="0.3">
      <c r="A228" s="123" t="s">
        <v>143</v>
      </c>
      <c r="B228" s="73"/>
      <c r="C228" s="76">
        <v>1</v>
      </c>
      <c r="D228" s="76">
        <v>1</v>
      </c>
      <c r="E228" s="77">
        <v>1</v>
      </c>
    </row>
    <row r="229" spans="1:5" ht="5.0999999999999996" customHeight="1" x14ac:dyDescent="0.25"/>
    <row r="230" spans="1:5" ht="23.25" x14ac:dyDescent="0.25">
      <c r="A230" s="30" t="s">
        <v>219</v>
      </c>
      <c r="B230" s="18"/>
      <c r="C230" s="19"/>
      <c r="D230" s="19"/>
      <c r="E230" s="19"/>
    </row>
    <row r="231" spans="1:5" ht="5.0999999999999996" customHeight="1" thickBot="1" x14ac:dyDescent="0.3"/>
    <row r="232" spans="1:5" x14ac:dyDescent="0.25">
      <c r="A232" s="207"/>
      <c r="B232" s="209"/>
      <c r="C232" s="22" t="s">
        <v>11</v>
      </c>
      <c r="D232" s="23"/>
      <c r="E232" s="24"/>
    </row>
    <row r="233" spans="1:5" ht="33" customHeight="1" x14ac:dyDescent="0.25">
      <c r="A233" s="208"/>
      <c r="B233" s="210"/>
      <c r="C233" s="21" t="s">
        <v>57</v>
      </c>
      <c r="D233" s="21" t="s">
        <v>58</v>
      </c>
      <c r="E233" s="25" t="s">
        <v>59</v>
      </c>
    </row>
    <row r="234" spans="1:5" ht="15" customHeight="1" thickBot="1" x14ac:dyDescent="0.3">
      <c r="A234" s="135" t="s">
        <v>142</v>
      </c>
      <c r="B234" s="136"/>
      <c r="C234" s="101">
        <v>0.13900000000000001</v>
      </c>
      <c r="D234" s="101">
        <v>0.13900000000000001</v>
      </c>
      <c r="E234" s="102">
        <v>0.13900000000000001</v>
      </c>
    </row>
  </sheetData>
  <mergeCells count="37">
    <mergeCell ref="A232:A233"/>
    <mergeCell ref="B232:B233"/>
    <mergeCell ref="A10:B11"/>
    <mergeCell ref="A29:A30"/>
    <mergeCell ref="B29:B30"/>
    <mergeCell ref="A159:A162"/>
    <mergeCell ref="A120:A121"/>
    <mergeCell ref="B120:B121"/>
    <mergeCell ref="A143:A144"/>
    <mergeCell ref="B143:B144"/>
    <mergeCell ref="A145:A146"/>
    <mergeCell ref="A147:A150"/>
    <mergeCell ref="A155:A156"/>
    <mergeCell ref="B155:B156"/>
    <mergeCell ref="A157:A158"/>
    <mergeCell ref="A195:A196"/>
    <mergeCell ref="B195:B196"/>
    <mergeCell ref="A203:A204"/>
    <mergeCell ref="B203:B204"/>
    <mergeCell ref="A63:A64"/>
    <mergeCell ref="B63:B64"/>
    <mergeCell ref="A99:A100"/>
    <mergeCell ref="B99:B100"/>
    <mergeCell ref="A165:E165"/>
    <mergeCell ref="A169:A170"/>
    <mergeCell ref="B169:B170"/>
    <mergeCell ref="A181:A182"/>
    <mergeCell ref="B181:B182"/>
    <mergeCell ref="A167:E167"/>
    <mergeCell ref="A225:A226"/>
    <mergeCell ref="B225:B226"/>
    <mergeCell ref="A205:A206"/>
    <mergeCell ref="A208:A209"/>
    <mergeCell ref="A219:A220"/>
    <mergeCell ref="A216:A217"/>
    <mergeCell ref="B214:B215"/>
    <mergeCell ref="A214:A215"/>
  </mergeCells>
  <pageMargins left="0.23622047244094491" right="0.23622047244094491" top="0.74803149606299213" bottom="0.74803149606299213" header="0.31496062992125984" footer="0.31496062992125984"/>
  <pageSetup paperSize="9" scale="89" fitToHeight="0" orientation="landscape" verticalDpi="1200" r:id="rId1"/>
  <headerFooter>
    <oddFooter>&amp;L&amp;D&amp;C_x000D_&amp;1#&amp;"Calibri"&amp;10&amp;K000000 PÚBLICA&amp;RPágina &amp;P de &amp;N</oddFooter>
  </headerFooter>
  <rowBreaks count="4" manualBreakCount="4">
    <brk id="24" max="16383" man="1"/>
    <brk id="94" max="16383" man="1"/>
    <brk id="138" max="16383" man="1"/>
    <brk id="19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H279"/>
  <sheetViews>
    <sheetView showGridLines="0" zoomScaleNormal="100" workbookViewId="0">
      <selection activeCell="C279" sqref="C279:H279"/>
    </sheetView>
  </sheetViews>
  <sheetFormatPr baseColWidth="10" defaultColWidth="11.42578125" defaultRowHeight="15" x14ac:dyDescent="0.25"/>
  <cols>
    <col min="1" max="1" width="26.28515625" style="1" customWidth="1"/>
    <col min="2" max="2" width="31.7109375" style="1" customWidth="1"/>
    <col min="3" max="6" width="14.5703125" style="1" bestFit="1" customWidth="1"/>
    <col min="7" max="7" width="14.5703125" style="1" customWidth="1"/>
    <col min="8" max="8" width="14.5703125" style="1" bestFit="1" customWidth="1"/>
    <col min="9" max="16384" width="11.42578125" style="1"/>
  </cols>
  <sheetData>
    <row r="1" spans="1:8" ht="5.0999999999999996" customHeight="1" x14ac:dyDescent="0.25">
      <c r="A1" s="17"/>
      <c r="B1" s="17"/>
      <c r="C1" s="17"/>
      <c r="D1" s="17"/>
      <c r="E1" s="17"/>
      <c r="F1" s="17"/>
      <c r="G1" s="17"/>
      <c r="H1" s="17"/>
    </row>
    <row r="2" spans="1:8" x14ac:dyDescent="0.25">
      <c r="A2" s="17"/>
      <c r="B2" s="17"/>
      <c r="C2" s="17"/>
      <c r="D2" s="17"/>
      <c r="E2" s="17"/>
      <c r="F2" s="17"/>
      <c r="G2" s="17"/>
      <c r="H2" s="17"/>
    </row>
    <row r="3" spans="1:8" x14ac:dyDescent="0.25">
      <c r="A3" s="17"/>
      <c r="B3" s="17"/>
      <c r="C3" s="17"/>
      <c r="D3" s="17"/>
      <c r="E3" s="17"/>
      <c r="F3" s="17"/>
      <c r="G3" s="17"/>
      <c r="H3" s="17"/>
    </row>
    <row r="4" spans="1:8" x14ac:dyDescent="0.25">
      <c r="A4" s="17"/>
      <c r="B4" s="17"/>
      <c r="C4" s="17"/>
      <c r="D4" s="17"/>
      <c r="E4" s="17"/>
      <c r="F4" s="17"/>
      <c r="G4" s="17"/>
      <c r="H4" s="17"/>
    </row>
    <row r="5" spans="1:8" ht="5.0999999999999996" customHeight="1" thickBot="1" x14ac:dyDescent="0.3">
      <c r="A5" s="17"/>
      <c r="B5" s="17"/>
      <c r="C5" s="17"/>
      <c r="D5" s="17"/>
      <c r="E5" s="17"/>
      <c r="F5" s="17"/>
      <c r="G5" s="17"/>
      <c r="H5" s="17"/>
    </row>
    <row r="6" spans="1:8" ht="51.75" customHeight="1" thickBot="1" x14ac:dyDescent="0.3">
      <c r="A6" s="32" t="s">
        <v>138</v>
      </c>
      <c r="B6" s="33"/>
      <c r="C6" s="34"/>
      <c r="D6" s="34"/>
      <c r="E6" s="34"/>
      <c r="F6" s="34"/>
      <c r="G6" s="34"/>
      <c r="H6" s="35"/>
    </row>
    <row r="7" spans="1:8" ht="5.0999999999999996" customHeight="1" x14ac:dyDescent="0.25"/>
    <row r="8" spans="1:8" ht="50.25" customHeight="1" x14ac:dyDescent="0.25">
      <c r="A8" s="228" t="s">
        <v>139</v>
      </c>
      <c r="B8" s="228"/>
      <c r="C8" s="228"/>
      <c r="D8" s="228"/>
      <c r="E8" s="228"/>
      <c r="F8" s="228"/>
      <c r="G8" s="228"/>
      <c r="H8" s="228"/>
    </row>
    <row r="9" spans="1:8" ht="5.0999999999999996" customHeight="1" thickBot="1" x14ac:dyDescent="0.3"/>
    <row r="10" spans="1:8" ht="30" customHeight="1" x14ac:dyDescent="0.25">
      <c r="A10" s="216" t="s">
        <v>36</v>
      </c>
      <c r="B10" s="214" t="s">
        <v>162</v>
      </c>
      <c r="C10" s="22" t="s">
        <v>179</v>
      </c>
      <c r="D10" s="22"/>
      <c r="E10" s="23" t="s">
        <v>45</v>
      </c>
      <c r="F10" s="23"/>
      <c r="G10" s="23"/>
      <c r="H10" s="24"/>
    </row>
    <row r="11" spans="1:8" ht="33" customHeight="1" x14ac:dyDescent="0.25">
      <c r="A11" s="217"/>
      <c r="B11" s="215"/>
      <c r="C11" s="20" t="s">
        <v>39</v>
      </c>
      <c r="D11" s="21" t="s">
        <v>41</v>
      </c>
      <c r="E11" s="21" t="s">
        <v>39</v>
      </c>
      <c r="F11" s="21" t="s">
        <v>40</v>
      </c>
      <c r="G11" s="21" t="s">
        <v>41</v>
      </c>
      <c r="H11" s="25" t="s">
        <v>42</v>
      </c>
    </row>
    <row r="12" spans="1:8" ht="15" customHeight="1" x14ac:dyDescent="0.25">
      <c r="A12" s="48" t="s">
        <v>279</v>
      </c>
      <c r="B12" s="4" t="s">
        <v>61</v>
      </c>
      <c r="C12" s="49">
        <v>2.4875247941137549E-2</v>
      </c>
      <c r="D12" s="49">
        <v>0</v>
      </c>
      <c r="E12" s="49">
        <v>0</v>
      </c>
      <c r="F12" s="49">
        <v>5.1854070418742591E-2</v>
      </c>
      <c r="G12" s="49">
        <v>4.8865234294448921E-5</v>
      </c>
      <c r="H12" s="112">
        <v>3.4759113552643097E-3</v>
      </c>
    </row>
    <row r="13" spans="1:8" ht="15" customHeight="1" x14ac:dyDescent="0.25">
      <c r="A13" s="41" t="s">
        <v>280</v>
      </c>
      <c r="B13" s="4" t="s">
        <v>61</v>
      </c>
      <c r="C13" s="49">
        <v>4.3268012380826441E-2</v>
      </c>
      <c r="D13" s="50">
        <v>0</v>
      </c>
      <c r="E13" s="50">
        <v>0</v>
      </c>
      <c r="F13" s="50">
        <v>0</v>
      </c>
      <c r="G13" s="50">
        <v>0</v>
      </c>
      <c r="H13" s="113">
        <v>1.1572989686805267E-4</v>
      </c>
    </row>
    <row r="14" spans="1:8" ht="15" customHeight="1" x14ac:dyDescent="0.25">
      <c r="A14" s="41" t="s">
        <v>281</v>
      </c>
      <c r="B14" s="4" t="s">
        <v>61</v>
      </c>
      <c r="C14" s="49">
        <v>0</v>
      </c>
      <c r="D14" s="50">
        <v>0</v>
      </c>
      <c r="E14" s="50">
        <v>3.7283149469950292E-3</v>
      </c>
      <c r="F14" s="50">
        <v>5.1734562136416618E-4</v>
      </c>
      <c r="G14" s="50">
        <v>3.4328117696673014E-4</v>
      </c>
      <c r="H14" s="113">
        <v>6.0729286638061953E-4</v>
      </c>
    </row>
    <row r="15" spans="1:8" ht="15" customHeight="1" x14ac:dyDescent="0.25">
      <c r="A15" s="41" t="s">
        <v>282</v>
      </c>
      <c r="B15" s="4" t="s">
        <v>61</v>
      </c>
      <c r="C15" s="49">
        <v>0</v>
      </c>
      <c r="D15" s="50">
        <v>0</v>
      </c>
      <c r="E15" s="50">
        <v>0</v>
      </c>
      <c r="F15" s="50">
        <v>0</v>
      </c>
      <c r="G15" s="50">
        <v>1.7098379702733051E-4</v>
      </c>
      <c r="H15" s="113">
        <v>7.3370864326993202E-4</v>
      </c>
    </row>
    <row r="16" spans="1:8" ht="15" customHeight="1" x14ac:dyDescent="0.25">
      <c r="A16" s="41" t="s">
        <v>283</v>
      </c>
      <c r="B16" s="4" t="s">
        <v>61</v>
      </c>
      <c r="C16" s="49">
        <v>0</v>
      </c>
      <c r="D16" s="50">
        <v>0</v>
      </c>
      <c r="E16" s="50">
        <v>0</v>
      </c>
      <c r="F16" s="50">
        <v>0.1905106737115432</v>
      </c>
      <c r="G16" s="50">
        <v>4.2401756622570301E-3</v>
      </c>
      <c r="H16" s="113">
        <v>6.1843945623933187E-3</v>
      </c>
    </row>
    <row r="17" spans="1:8" ht="15" customHeight="1" x14ac:dyDescent="0.25">
      <c r="A17" s="41" t="s">
        <v>284</v>
      </c>
      <c r="B17" s="4" t="s">
        <v>61</v>
      </c>
      <c r="C17" s="49">
        <v>1.9810480068833163E-2</v>
      </c>
      <c r="D17" s="50">
        <v>0</v>
      </c>
      <c r="E17" s="50">
        <v>8.2467556233790876E-3</v>
      </c>
      <c r="F17" s="50">
        <v>6.4476646020381972E-2</v>
      </c>
      <c r="G17" s="50">
        <v>1.4350498054168615E-3</v>
      </c>
      <c r="H17" s="113">
        <v>2.0930534299278408E-3</v>
      </c>
    </row>
    <row r="18" spans="1:8" ht="15" customHeight="1" x14ac:dyDescent="0.25">
      <c r="A18" s="41" t="s">
        <v>285</v>
      </c>
      <c r="B18" s="4" t="s">
        <v>61</v>
      </c>
      <c r="C18" s="49">
        <v>0</v>
      </c>
      <c r="D18" s="50">
        <v>0</v>
      </c>
      <c r="E18" s="50">
        <v>0</v>
      </c>
      <c r="F18" s="50">
        <v>1.5554892870933629E-3</v>
      </c>
      <c r="G18" s="50">
        <v>3.4620358479343233E-5</v>
      </c>
      <c r="H18" s="113">
        <v>5.0494595927610686E-5</v>
      </c>
    </row>
    <row r="19" spans="1:8" ht="15" customHeight="1" x14ac:dyDescent="0.25">
      <c r="A19" s="41" t="s">
        <v>286</v>
      </c>
      <c r="B19" s="4" t="s">
        <v>61</v>
      </c>
      <c r="C19" s="49">
        <v>1.2804341885168319E-2</v>
      </c>
      <c r="D19" s="50">
        <v>0</v>
      </c>
      <c r="E19" s="50">
        <v>0</v>
      </c>
      <c r="F19" s="50">
        <v>9.649147421233982E-2</v>
      </c>
      <c r="G19" s="50">
        <v>2.1476004078908192E-3</v>
      </c>
      <c r="H19" s="113">
        <v>3.1323250126113673E-3</v>
      </c>
    </row>
    <row r="20" spans="1:8" ht="15" customHeight="1" x14ac:dyDescent="0.25">
      <c r="A20" s="41" t="s">
        <v>287</v>
      </c>
      <c r="B20" s="4" t="s">
        <v>61</v>
      </c>
      <c r="C20" s="49">
        <v>0</v>
      </c>
      <c r="D20" s="50">
        <v>0</v>
      </c>
      <c r="E20" s="50">
        <v>0</v>
      </c>
      <c r="F20" s="50">
        <v>8.327535234287351E-5</v>
      </c>
      <c r="G20" s="50">
        <v>1.8534505988088176E-6</v>
      </c>
      <c r="H20" s="113">
        <v>2.7033006926973563E-6</v>
      </c>
    </row>
    <row r="21" spans="1:8" ht="15" customHeight="1" x14ac:dyDescent="0.25">
      <c r="A21" s="41" t="s">
        <v>288</v>
      </c>
      <c r="B21" s="4" t="s">
        <v>61</v>
      </c>
      <c r="C21" s="49">
        <v>0</v>
      </c>
      <c r="D21" s="50">
        <v>0</v>
      </c>
      <c r="E21" s="50">
        <v>0</v>
      </c>
      <c r="F21" s="50">
        <v>0</v>
      </c>
      <c r="G21" s="50">
        <v>0</v>
      </c>
      <c r="H21" s="113">
        <v>2.402181486409385E-5</v>
      </c>
    </row>
    <row r="22" spans="1:8" ht="15" customHeight="1" x14ac:dyDescent="0.25">
      <c r="A22" s="41" t="s">
        <v>289</v>
      </c>
      <c r="B22" s="4" t="s">
        <v>61</v>
      </c>
      <c r="C22" s="49">
        <v>0</v>
      </c>
      <c r="D22" s="50">
        <v>0</v>
      </c>
      <c r="E22" s="50">
        <v>0</v>
      </c>
      <c r="F22" s="50">
        <v>0</v>
      </c>
      <c r="G22" s="50">
        <v>9.1102033031136738E-3</v>
      </c>
      <c r="H22" s="113">
        <v>1.4605848862335174E-3</v>
      </c>
    </row>
    <row r="23" spans="1:8" ht="15" customHeight="1" x14ac:dyDescent="0.25">
      <c r="A23" s="41" t="s">
        <v>290</v>
      </c>
      <c r="B23" s="4" t="s">
        <v>61</v>
      </c>
      <c r="C23" s="49">
        <v>0</v>
      </c>
      <c r="D23" s="50">
        <v>0</v>
      </c>
      <c r="E23" s="50">
        <v>0</v>
      </c>
      <c r="F23" s="50">
        <v>0</v>
      </c>
      <c r="G23" s="50">
        <v>8.4476323527964766E-4</v>
      </c>
      <c r="H23" s="113">
        <v>6.1685539815523852E-4</v>
      </c>
    </row>
    <row r="24" spans="1:8" ht="15" customHeight="1" x14ac:dyDescent="0.25">
      <c r="A24" s="41" t="s">
        <v>291</v>
      </c>
      <c r="B24" s="4" t="s">
        <v>61</v>
      </c>
      <c r="C24" s="49">
        <v>0</v>
      </c>
      <c r="D24" s="50">
        <v>0</v>
      </c>
      <c r="E24" s="50">
        <v>0</v>
      </c>
      <c r="F24" s="50">
        <v>0</v>
      </c>
      <c r="G24" s="50">
        <v>2.2720544544834093E-2</v>
      </c>
      <c r="H24" s="113">
        <v>8.3947200165510288E-4</v>
      </c>
    </row>
    <row r="25" spans="1:8" ht="15" customHeight="1" x14ac:dyDescent="0.25">
      <c r="A25" s="41" t="s">
        <v>292</v>
      </c>
      <c r="B25" s="4" t="s">
        <v>61</v>
      </c>
      <c r="C25" s="49">
        <v>0</v>
      </c>
      <c r="D25" s="50">
        <v>0</v>
      </c>
      <c r="E25" s="50">
        <v>1.8903999988999921E-3</v>
      </c>
      <c r="F25" s="50">
        <v>0</v>
      </c>
      <c r="G25" s="50">
        <v>2.1619232013041459E-2</v>
      </c>
      <c r="H25" s="113">
        <v>7.0327052425344652E-4</v>
      </c>
    </row>
    <row r="26" spans="1:8" ht="15" customHeight="1" x14ac:dyDescent="0.25">
      <c r="A26" s="41" t="s">
        <v>293</v>
      </c>
      <c r="B26" s="4" t="s">
        <v>61</v>
      </c>
      <c r="C26" s="49">
        <v>0</v>
      </c>
      <c r="D26" s="50">
        <v>0</v>
      </c>
      <c r="E26" s="50">
        <v>1.3812717806940434E-3</v>
      </c>
      <c r="F26" s="50">
        <v>0</v>
      </c>
      <c r="G26" s="50">
        <v>1.5796675368846765E-2</v>
      </c>
      <c r="H26" s="113">
        <v>5.1386358966908898E-4</v>
      </c>
    </row>
    <row r="27" spans="1:8" ht="15" customHeight="1" x14ac:dyDescent="0.25">
      <c r="A27" s="41" t="s">
        <v>294</v>
      </c>
      <c r="B27" s="4" t="s">
        <v>61</v>
      </c>
      <c r="C27" s="49">
        <v>0</v>
      </c>
      <c r="D27" s="50">
        <v>0</v>
      </c>
      <c r="E27" s="50">
        <v>1.283667478874848E-3</v>
      </c>
      <c r="F27" s="50">
        <v>0</v>
      </c>
      <c r="G27" s="50">
        <v>1.468044068426785E-2</v>
      </c>
      <c r="H27" s="113">
        <v>4.7755263508290658E-4</v>
      </c>
    </row>
    <row r="28" spans="1:8" ht="15" customHeight="1" x14ac:dyDescent="0.25">
      <c r="A28" s="41" t="s">
        <v>295</v>
      </c>
      <c r="B28" s="4" t="s">
        <v>61</v>
      </c>
      <c r="C28" s="49">
        <v>3.0012046543521707E-2</v>
      </c>
      <c r="D28" s="50">
        <v>0</v>
      </c>
      <c r="E28" s="50">
        <v>4.1296390902133488E-2</v>
      </c>
      <c r="F28" s="50">
        <v>0</v>
      </c>
      <c r="G28" s="50">
        <v>7.9824962618981671E-2</v>
      </c>
      <c r="H28" s="113">
        <v>2.5966946131896979E-3</v>
      </c>
    </row>
    <row r="29" spans="1:8" ht="15" customHeight="1" x14ac:dyDescent="0.25">
      <c r="A29" s="41" t="s">
        <v>296</v>
      </c>
      <c r="B29" s="4" t="s">
        <v>61</v>
      </c>
      <c r="C29" s="49">
        <v>0</v>
      </c>
      <c r="D29" s="50">
        <v>0</v>
      </c>
      <c r="E29" s="50">
        <v>5.0206641736007967E-4</v>
      </c>
      <c r="F29" s="50">
        <v>0</v>
      </c>
      <c r="G29" s="50">
        <v>5.7417955825116848E-3</v>
      </c>
      <c r="H29" s="113">
        <v>1.8677978880254562E-4</v>
      </c>
    </row>
    <row r="30" spans="1:8" ht="15" customHeight="1" x14ac:dyDescent="0.25">
      <c r="A30" s="41" t="s">
        <v>297</v>
      </c>
      <c r="B30" s="4" t="s">
        <v>61</v>
      </c>
      <c r="C30" s="49">
        <v>0</v>
      </c>
      <c r="D30" s="50">
        <v>0</v>
      </c>
      <c r="E30" s="50">
        <v>1.6134723497677726E-2</v>
      </c>
      <c r="F30" s="50">
        <v>0</v>
      </c>
      <c r="G30" s="50">
        <v>6.3114309170387893E-3</v>
      </c>
      <c r="H30" s="113">
        <v>1.231822916636153E-4</v>
      </c>
    </row>
    <row r="31" spans="1:8" ht="15" customHeight="1" x14ac:dyDescent="0.25">
      <c r="A31" s="41" t="s">
        <v>298</v>
      </c>
      <c r="B31" s="4" t="s">
        <v>61</v>
      </c>
      <c r="C31" s="49">
        <v>0</v>
      </c>
      <c r="D31" s="50">
        <v>0</v>
      </c>
      <c r="E31" s="50">
        <v>5.5224207289161107E-6</v>
      </c>
      <c r="F31" s="50">
        <v>0</v>
      </c>
      <c r="G31" s="50">
        <v>1.7173222190825137E-3</v>
      </c>
      <c r="H31" s="113">
        <v>2.3454941594871969E-4</v>
      </c>
    </row>
    <row r="32" spans="1:8" ht="15" customHeight="1" x14ac:dyDescent="0.25">
      <c r="A32" s="41" t="s">
        <v>252</v>
      </c>
      <c r="B32" s="4" t="s">
        <v>61</v>
      </c>
      <c r="C32" s="49">
        <v>0</v>
      </c>
      <c r="D32" s="50">
        <v>0</v>
      </c>
      <c r="E32" s="50">
        <v>0</v>
      </c>
      <c r="F32" s="50">
        <v>3.4674903086058452E-2</v>
      </c>
      <c r="G32" s="50">
        <v>0</v>
      </c>
      <c r="H32" s="113">
        <v>9.421212969220272E-4</v>
      </c>
    </row>
    <row r="33" spans="1:8" ht="15" customHeight="1" x14ac:dyDescent="0.25">
      <c r="A33" s="41" t="s">
        <v>299</v>
      </c>
      <c r="B33" s="4" t="s">
        <v>61</v>
      </c>
      <c r="C33" s="49">
        <v>0</v>
      </c>
      <c r="D33" s="50">
        <v>0</v>
      </c>
      <c r="E33" s="50">
        <v>0</v>
      </c>
      <c r="F33" s="50">
        <v>0</v>
      </c>
      <c r="G33" s="50">
        <v>3.3684998367482523E-3</v>
      </c>
      <c r="H33" s="113">
        <v>3.7563573874063805E-3</v>
      </c>
    </row>
    <row r="34" spans="1:8" ht="15" customHeight="1" x14ac:dyDescent="0.25">
      <c r="A34" s="41" t="s">
        <v>300</v>
      </c>
      <c r="B34" s="4" t="s">
        <v>61</v>
      </c>
      <c r="C34" s="49">
        <v>0</v>
      </c>
      <c r="D34" s="50">
        <v>0</v>
      </c>
      <c r="E34" s="50">
        <v>0</v>
      </c>
      <c r="F34" s="50">
        <v>0</v>
      </c>
      <c r="G34" s="50">
        <v>2.8556698717919354E-7</v>
      </c>
      <c r="H34" s="113">
        <v>3.184478889348734E-7</v>
      </c>
    </row>
    <row r="35" spans="1:8" ht="15" customHeight="1" x14ac:dyDescent="0.25">
      <c r="A35" s="41" t="s">
        <v>301</v>
      </c>
      <c r="B35" s="4" t="s">
        <v>61</v>
      </c>
      <c r="C35" s="49">
        <v>0</v>
      </c>
      <c r="D35" s="50">
        <v>0</v>
      </c>
      <c r="E35" s="50">
        <v>0</v>
      </c>
      <c r="F35" s="50">
        <v>0</v>
      </c>
      <c r="G35" s="50">
        <v>1.7303033288821039E-2</v>
      </c>
      <c r="H35" s="113">
        <v>1.929534809826354E-2</v>
      </c>
    </row>
    <row r="36" spans="1:8" ht="15" customHeight="1" x14ac:dyDescent="0.25">
      <c r="A36" s="41" t="s">
        <v>302</v>
      </c>
      <c r="B36" s="4" t="s">
        <v>61</v>
      </c>
      <c r="C36" s="49">
        <v>0</v>
      </c>
      <c r="D36" s="50">
        <v>0</v>
      </c>
      <c r="E36" s="50">
        <v>0</v>
      </c>
      <c r="F36" s="50">
        <v>0</v>
      </c>
      <c r="G36" s="50">
        <v>2.4886756299597893E-3</v>
      </c>
      <c r="H36" s="113">
        <v>2.6611535086640665E-3</v>
      </c>
    </row>
    <row r="37" spans="1:8" ht="15" customHeight="1" x14ac:dyDescent="0.25">
      <c r="A37" s="41" t="s">
        <v>303</v>
      </c>
      <c r="B37" s="4" t="s">
        <v>61</v>
      </c>
      <c r="C37" s="49">
        <v>0</v>
      </c>
      <c r="D37" s="50">
        <v>0</v>
      </c>
      <c r="E37" s="50">
        <v>1.2600306581979753E-2</v>
      </c>
      <c r="F37" s="50">
        <v>0</v>
      </c>
      <c r="G37" s="50">
        <v>0</v>
      </c>
      <c r="H37" s="113">
        <v>0</v>
      </c>
    </row>
    <row r="38" spans="1:8" ht="15" customHeight="1" x14ac:dyDescent="0.25">
      <c r="A38" s="41" t="s">
        <v>304</v>
      </c>
      <c r="B38" s="4" t="s">
        <v>61</v>
      </c>
      <c r="C38" s="49">
        <v>0</v>
      </c>
      <c r="D38" s="50">
        <v>0</v>
      </c>
      <c r="E38" s="50">
        <v>0</v>
      </c>
      <c r="F38" s="50">
        <v>1.7434285114326074E-2</v>
      </c>
      <c r="G38" s="50">
        <v>8.0676049509832155E-6</v>
      </c>
      <c r="H38" s="113">
        <v>7.7342209347541606E-4</v>
      </c>
    </row>
    <row r="39" spans="1:8" ht="15" customHeight="1" x14ac:dyDescent="0.25">
      <c r="A39" s="41" t="s">
        <v>305</v>
      </c>
      <c r="B39" s="4" t="s">
        <v>61</v>
      </c>
      <c r="C39" s="49">
        <v>0</v>
      </c>
      <c r="D39" s="50">
        <v>0</v>
      </c>
      <c r="E39" s="50">
        <v>0</v>
      </c>
      <c r="F39" s="50">
        <v>0</v>
      </c>
      <c r="G39" s="50">
        <v>3.2010283097766799E-3</v>
      </c>
      <c r="H39" s="113">
        <v>8.8250720594314799E-4</v>
      </c>
    </row>
    <row r="40" spans="1:8" ht="15" customHeight="1" x14ac:dyDescent="0.25">
      <c r="A40" s="41" t="s">
        <v>306</v>
      </c>
      <c r="B40" s="4" t="s">
        <v>61</v>
      </c>
      <c r="C40" s="49">
        <v>0</v>
      </c>
      <c r="D40" s="50">
        <v>0</v>
      </c>
      <c r="E40" s="50">
        <v>0</v>
      </c>
      <c r="F40" s="50">
        <v>0</v>
      </c>
      <c r="G40" s="50">
        <v>1.7434696610608587E-4</v>
      </c>
      <c r="H40" s="113">
        <v>1.7112250293365672E-4</v>
      </c>
    </row>
    <row r="41" spans="1:8" ht="15" customHeight="1" x14ac:dyDescent="0.25">
      <c r="A41" s="41" t="s">
        <v>307</v>
      </c>
      <c r="B41" s="4" t="s">
        <v>61</v>
      </c>
      <c r="C41" s="49">
        <v>0</v>
      </c>
      <c r="D41" s="50">
        <v>0</v>
      </c>
      <c r="E41" s="50">
        <v>0</v>
      </c>
      <c r="F41" s="50">
        <v>2.9705294881006613E-7</v>
      </c>
      <c r="G41" s="50">
        <v>2.5122424014168389E-5</v>
      </c>
      <c r="H41" s="113">
        <v>1.8726466991240422E-4</v>
      </c>
    </row>
    <row r="42" spans="1:8" ht="15" customHeight="1" x14ac:dyDescent="0.25">
      <c r="A42" s="41" t="s">
        <v>308</v>
      </c>
      <c r="B42" s="4" t="s">
        <v>61</v>
      </c>
      <c r="C42" s="49">
        <v>0</v>
      </c>
      <c r="D42" s="50">
        <v>0</v>
      </c>
      <c r="E42" s="50">
        <v>0</v>
      </c>
      <c r="F42" s="50">
        <v>2.2484254960391569E-3</v>
      </c>
      <c r="G42" s="50">
        <v>1.3160850378722171E-3</v>
      </c>
      <c r="H42" s="113">
        <v>2.2733707470037759E-3</v>
      </c>
    </row>
    <row r="43" spans="1:8" ht="15" customHeight="1" x14ac:dyDescent="0.25">
      <c r="A43" s="41" t="s">
        <v>309</v>
      </c>
      <c r="B43" s="4" t="s">
        <v>61</v>
      </c>
      <c r="C43" s="49">
        <v>0</v>
      </c>
      <c r="D43" s="50">
        <v>0</v>
      </c>
      <c r="E43" s="50">
        <v>6.2969826449527371E-4</v>
      </c>
      <c r="F43" s="50">
        <v>0</v>
      </c>
      <c r="G43" s="50">
        <v>9.6648836770821724E-3</v>
      </c>
      <c r="H43" s="113">
        <v>1.7978924601699871E-3</v>
      </c>
    </row>
    <row r="44" spans="1:8" ht="15" customHeight="1" x14ac:dyDescent="0.25">
      <c r="A44" s="41" t="s">
        <v>310</v>
      </c>
      <c r="B44" s="4" t="s">
        <v>61</v>
      </c>
      <c r="C44" s="49">
        <v>0</v>
      </c>
      <c r="D44" s="50">
        <v>0</v>
      </c>
      <c r="E44" s="50">
        <v>0</v>
      </c>
      <c r="F44" s="50">
        <v>0</v>
      </c>
      <c r="G44" s="50">
        <v>4.673712925735163E-3</v>
      </c>
      <c r="H44" s="113">
        <v>8.9644185211491649E-4</v>
      </c>
    </row>
    <row r="45" spans="1:8" ht="15" customHeight="1" x14ac:dyDescent="0.25">
      <c r="A45" s="41" t="s">
        <v>311</v>
      </c>
      <c r="B45" s="4" t="s">
        <v>61</v>
      </c>
      <c r="C45" s="49">
        <v>0</v>
      </c>
      <c r="D45" s="50">
        <v>0</v>
      </c>
      <c r="E45" s="50">
        <v>0</v>
      </c>
      <c r="F45" s="50">
        <v>0</v>
      </c>
      <c r="G45" s="50">
        <v>5.3787734665662146E-4</v>
      </c>
      <c r="H45" s="113">
        <v>9.8875273572240126E-4</v>
      </c>
    </row>
    <row r="46" spans="1:8" ht="15" customHeight="1" x14ac:dyDescent="0.25">
      <c r="A46" s="41" t="s">
        <v>312</v>
      </c>
      <c r="B46" s="4" t="s">
        <v>61</v>
      </c>
      <c r="C46" s="49">
        <v>0</v>
      </c>
      <c r="D46" s="50">
        <v>0</v>
      </c>
      <c r="E46" s="50">
        <v>0</v>
      </c>
      <c r="F46" s="50">
        <v>0</v>
      </c>
      <c r="G46" s="50">
        <v>4.7262759707818636E-4</v>
      </c>
      <c r="H46" s="113">
        <v>1.0818132392807216E-4</v>
      </c>
    </row>
    <row r="47" spans="1:8" ht="15" customHeight="1" x14ac:dyDescent="0.25">
      <c r="A47" s="41" t="s">
        <v>313</v>
      </c>
      <c r="B47" s="4" t="s">
        <v>61</v>
      </c>
      <c r="C47" s="49">
        <v>0</v>
      </c>
      <c r="D47" s="50">
        <v>0</v>
      </c>
      <c r="E47" s="50">
        <v>0</v>
      </c>
      <c r="F47" s="50">
        <v>1.5748252215547052E-4</v>
      </c>
      <c r="G47" s="50">
        <v>5.4770520304173757E-3</v>
      </c>
      <c r="H47" s="113">
        <v>5.3220510443412949E-3</v>
      </c>
    </row>
    <row r="48" spans="1:8" ht="15" customHeight="1" x14ac:dyDescent="0.25">
      <c r="A48" s="41" t="s">
        <v>314</v>
      </c>
      <c r="B48" s="4" t="s">
        <v>61</v>
      </c>
      <c r="C48" s="49">
        <v>0</v>
      </c>
      <c r="D48" s="50">
        <v>0</v>
      </c>
      <c r="E48" s="50">
        <v>0</v>
      </c>
      <c r="F48" s="50">
        <v>3.0593071471610934E-5</v>
      </c>
      <c r="G48" s="50">
        <v>1.0446096221277069E-3</v>
      </c>
      <c r="H48" s="113">
        <v>1.0338790981157717E-3</v>
      </c>
    </row>
    <row r="49" spans="1:8" ht="15" customHeight="1" x14ac:dyDescent="0.25">
      <c r="A49" s="41" t="s">
        <v>315</v>
      </c>
      <c r="B49" s="4" t="s">
        <v>61</v>
      </c>
      <c r="C49" s="49">
        <v>0</v>
      </c>
      <c r="D49" s="50">
        <v>0</v>
      </c>
      <c r="E49" s="50">
        <v>0</v>
      </c>
      <c r="F49" s="50">
        <v>2.5288846776280693E-9</v>
      </c>
      <c r="G49" s="50">
        <v>8.6349527537729834E-8</v>
      </c>
      <c r="H49" s="113">
        <v>8.5462520890427856E-8</v>
      </c>
    </row>
    <row r="50" spans="1:8" ht="15" customHeight="1" x14ac:dyDescent="0.25">
      <c r="A50" s="41" t="s">
        <v>316</v>
      </c>
      <c r="B50" s="4" t="s">
        <v>61</v>
      </c>
      <c r="C50" s="49">
        <v>0</v>
      </c>
      <c r="D50" s="50">
        <v>0</v>
      </c>
      <c r="E50" s="50">
        <v>0</v>
      </c>
      <c r="F50" s="50">
        <v>0</v>
      </c>
      <c r="G50" s="50">
        <v>1.4003733002800442E-3</v>
      </c>
      <c r="H50" s="113">
        <v>9.9867970929357845E-4</v>
      </c>
    </row>
    <row r="51" spans="1:8" ht="15" customHeight="1" x14ac:dyDescent="0.25">
      <c r="A51" s="41" t="s">
        <v>317</v>
      </c>
      <c r="B51" s="4" t="s">
        <v>61</v>
      </c>
      <c r="C51" s="49">
        <v>0</v>
      </c>
      <c r="D51" s="50">
        <v>0</v>
      </c>
      <c r="E51" s="50">
        <v>0</v>
      </c>
      <c r="F51" s="50">
        <v>0</v>
      </c>
      <c r="G51" s="50">
        <v>5.1572692623015127E-4</v>
      </c>
      <c r="H51" s="113">
        <v>2.6441185446988004E-4</v>
      </c>
    </row>
    <row r="52" spans="1:8" ht="15" customHeight="1" x14ac:dyDescent="0.25">
      <c r="A52" s="41" t="s">
        <v>318</v>
      </c>
      <c r="B52" s="4" t="s">
        <v>61</v>
      </c>
      <c r="C52" s="49">
        <v>0</v>
      </c>
      <c r="D52" s="50">
        <v>0</v>
      </c>
      <c r="E52" s="50">
        <v>9.7236460422775894E-2</v>
      </c>
      <c r="F52" s="50">
        <v>8.9580553880016442E-3</v>
      </c>
      <c r="G52" s="50">
        <v>9.5412713660557425E-6</v>
      </c>
      <c r="H52" s="113">
        <v>1.4853779344765173E-4</v>
      </c>
    </row>
    <row r="53" spans="1:8" ht="15" customHeight="1" x14ac:dyDescent="0.25">
      <c r="A53" s="41" t="s">
        <v>319</v>
      </c>
      <c r="B53" s="4" t="s">
        <v>61</v>
      </c>
      <c r="C53" s="49">
        <v>0</v>
      </c>
      <c r="D53" s="50">
        <v>0</v>
      </c>
      <c r="E53" s="50">
        <v>4.824877242541472E-2</v>
      </c>
      <c r="F53" s="50">
        <v>0</v>
      </c>
      <c r="G53" s="50">
        <v>0</v>
      </c>
      <c r="H53" s="113">
        <v>0</v>
      </c>
    </row>
    <row r="54" spans="1:8" ht="15" customHeight="1" x14ac:dyDescent="0.25">
      <c r="A54" s="41" t="s">
        <v>320</v>
      </c>
      <c r="B54" s="4" t="s">
        <v>61</v>
      </c>
      <c r="C54" s="49">
        <v>0</v>
      </c>
      <c r="D54" s="50">
        <v>0</v>
      </c>
      <c r="E54" s="50">
        <v>0</v>
      </c>
      <c r="F54" s="50">
        <v>0</v>
      </c>
      <c r="G54" s="50">
        <v>1.7358244146035241E-2</v>
      </c>
      <c r="H54" s="113">
        <v>3.4173497609869706E-3</v>
      </c>
    </row>
    <row r="55" spans="1:8" ht="15" customHeight="1" x14ac:dyDescent="0.25">
      <c r="A55" s="41" t="s">
        <v>321</v>
      </c>
      <c r="B55" s="4" t="s">
        <v>61</v>
      </c>
      <c r="C55" s="49">
        <v>0</v>
      </c>
      <c r="D55" s="50">
        <v>0</v>
      </c>
      <c r="E55" s="50">
        <v>0</v>
      </c>
      <c r="F55" s="50">
        <v>0</v>
      </c>
      <c r="G55" s="50">
        <v>0</v>
      </c>
      <c r="H55" s="113">
        <v>1.6243766955275961E-5</v>
      </c>
    </row>
    <row r="56" spans="1:8" ht="15" customHeight="1" x14ac:dyDescent="0.25">
      <c r="A56" s="41" t="s">
        <v>322</v>
      </c>
      <c r="B56" s="4" t="s">
        <v>61</v>
      </c>
      <c r="C56" s="49">
        <v>0</v>
      </c>
      <c r="D56" s="50">
        <v>0</v>
      </c>
      <c r="E56" s="50">
        <v>0</v>
      </c>
      <c r="F56" s="50">
        <v>0</v>
      </c>
      <c r="G56" s="50">
        <v>2.1923160310321366E-3</v>
      </c>
      <c r="H56" s="113">
        <v>5.1483241578332412E-4</v>
      </c>
    </row>
    <row r="57" spans="1:8" ht="15" customHeight="1" x14ac:dyDescent="0.25">
      <c r="A57" s="41" t="s">
        <v>323</v>
      </c>
      <c r="B57" s="4" t="s">
        <v>61</v>
      </c>
      <c r="C57" s="49">
        <v>0.11467697176392216</v>
      </c>
      <c r="D57" s="50">
        <v>0</v>
      </c>
      <c r="E57" s="50">
        <v>9.4852703906937053E-3</v>
      </c>
      <c r="F57" s="50">
        <v>0</v>
      </c>
      <c r="G57" s="50">
        <v>3.9061829849512415E-5</v>
      </c>
      <c r="H57" s="113">
        <v>6.0811162278814218E-4</v>
      </c>
    </row>
    <row r="58" spans="1:8" ht="15" customHeight="1" x14ac:dyDescent="0.25">
      <c r="A58" s="41" t="s">
        <v>324</v>
      </c>
      <c r="B58" s="4" t="s">
        <v>61</v>
      </c>
      <c r="C58" s="49">
        <v>0</v>
      </c>
      <c r="D58" s="50">
        <v>0</v>
      </c>
      <c r="E58" s="50">
        <v>0</v>
      </c>
      <c r="F58" s="50">
        <v>0</v>
      </c>
      <c r="G58" s="50">
        <v>0</v>
      </c>
      <c r="H58" s="113">
        <v>4.472288831999635E-7</v>
      </c>
    </row>
    <row r="59" spans="1:8" ht="15" customHeight="1" x14ac:dyDescent="0.25">
      <c r="A59" s="41" t="s">
        <v>325</v>
      </c>
      <c r="B59" s="4" t="s">
        <v>61</v>
      </c>
      <c r="C59" s="49">
        <v>0</v>
      </c>
      <c r="D59" s="50">
        <v>0</v>
      </c>
      <c r="E59" s="50">
        <v>0</v>
      </c>
      <c r="F59" s="50">
        <v>0</v>
      </c>
      <c r="G59" s="50">
        <v>0</v>
      </c>
      <c r="H59" s="113">
        <v>5.3638462995185901E-4</v>
      </c>
    </row>
    <row r="60" spans="1:8" ht="15" customHeight="1" x14ac:dyDescent="0.25">
      <c r="A60" s="41" t="s">
        <v>326</v>
      </c>
      <c r="B60" s="4" t="s">
        <v>61</v>
      </c>
      <c r="C60" s="49">
        <v>0</v>
      </c>
      <c r="D60" s="50">
        <v>0</v>
      </c>
      <c r="E60" s="50">
        <v>0</v>
      </c>
      <c r="F60" s="50">
        <v>-1.6240538417477746E-3</v>
      </c>
      <c r="G60" s="50">
        <v>4.5418358440146387E-3</v>
      </c>
      <c r="H60" s="113">
        <v>3.9752177369862677E-3</v>
      </c>
    </row>
    <row r="61" spans="1:8" ht="15" customHeight="1" x14ac:dyDescent="0.25">
      <c r="A61" s="41" t="s">
        <v>327</v>
      </c>
      <c r="B61" s="4" t="s">
        <v>61</v>
      </c>
      <c r="C61" s="49">
        <v>4.7078141080324792E-2</v>
      </c>
      <c r="D61" s="50">
        <v>0</v>
      </c>
      <c r="E61" s="50">
        <v>0</v>
      </c>
      <c r="F61" s="50">
        <v>1.0163938077381907E-2</v>
      </c>
      <c r="G61" s="50">
        <v>6.3318187127920315E-3</v>
      </c>
      <c r="H61" s="113">
        <v>8.8411740276658898E-4</v>
      </c>
    </row>
    <row r="62" spans="1:8" ht="15" customHeight="1" x14ac:dyDescent="0.25">
      <c r="A62" s="41" t="s">
        <v>328</v>
      </c>
      <c r="B62" s="4" t="s">
        <v>61</v>
      </c>
      <c r="C62" s="49">
        <v>2.8236058027519166E-5</v>
      </c>
      <c r="D62" s="50">
        <v>0</v>
      </c>
      <c r="E62" s="50">
        <v>0</v>
      </c>
      <c r="F62" s="50">
        <v>0</v>
      </c>
      <c r="G62" s="50">
        <v>0</v>
      </c>
      <c r="H62" s="113">
        <v>0</v>
      </c>
    </row>
    <row r="63" spans="1:8" ht="15" customHeight="1" x14ac:dyDescent="0.25">
      <c r="A63" s="41" t="s">
        <v>329</v>
      </c>
      <c r="B63" s="4" t="s">
        <v>61</v>
      </c>
      <c r="C63" s="49">
        <v>0</v>
      </c>
      <c r="D63" s="50">
        <v>0</v>
      </c>
      <c r="E63" s="50">
        <v>5.8611278844686301E-3</v>
      </c>
      <c r="F63" s="50">
        <v>0</v>
      </c>
      <c r="G63" s="50">
        <v>2.3960893235109668E-4</v>
      </c>
      <c r="H63" s="113">
        <v>1.0575721189315375E-4</v>
      </c>
    </row>
    <row r="64" spans="1:8" ht="15" customHeight="1" x14ac:dyDescent="0.25">
      <c r="A64" s="41" t="s">
        <v>330</v>
      </c>
      <c r="B64" s="4" t="s">
        <v>61</v>
      </c>
      <c r="C64" s="49">
        <v>0</v>
      </c>
      <c r="D64" s="50">
        <v>0</v>
      </c>
      <c r="E64" s="50">
        <v>0</v>
      </c>
      <c r="F64" s="50">
        <v>0</v>
      </c>
      <c r="G64" s="50">
        <v>4.0810681509394712E-3</v>
      </c>
      <c r="H64" s="113">
        <v>7.331569863948382E-4</v>
      </c>
    </row>
    <row r="65" spans="1:8" ht="15" customHeight="1" x14ac:dyDescent="0.25">
      <c r="A65" s="41" t="s">
        <v>331</v>
      </c>
      <c r="B65" s="4" t="s">
        <v>61</v>
      </c>
      <c r="C65" s="49">
        <v>0</v>
      </c>
      <c r="D65" s="50">
        <v>0</v>
      </c>
      <c r="E65" s="50">
        <v>5.7886731875173555E-2</v>
      </c>
      <c r="F65" s="50">
        <v>0</v>
      </c>
      <c r="G65" s="50">
        <v>5.7982761664074969E-3</v>
      </c>
      <c r="H65" s="113">
        <v>8.1453788159879907E-3</v>
      </c>
    </row>
    <row r="66" spans="1:8" ht="15" customHeight="1" x14ac:dyDescent="0.25">
      <c r="A66" s="41" t="s">
        <v>332</v>
      </c>
      <c r="B66" s="4" t="s">
        <v>61</v>
      </c>
      <c r="C66" s="49">
        <v>0</v>
      </c>
      <c r="D66" s="50">
        <v>0</v>
      </c>
      <c r="E66" s="50">
        <v>0</v>
      </c>
      <c r="F66" s="50">
        <v>0</v>
      </c>
      <c r="G66" s="50">
        <v>2.2055062777177792E-3</v>
      </c>
      <c r="H66" s="113">
        <v>3.4218181425436732E-4</v>
      </c>
    </row>
    <row r="67" spans="1:8" ht="15" customHeight="1" x14ac:dyDescent="0.25">
      <c r="A67" s="41" t="s">
        <v>333</v>
      </c>
      <c r="B67" s="4" t="s">
        <v>61</v>
      </c>
      <c r="C67" s="49">
        <v>0</v>
      </c>
      <c r="D67" s="50">
        <v>0</v>
      </c>
      <c r="E67" s="50">
        <v>0</v>
      </c>
      <c r="F67" s="50">
        <v>0</v>
      </c>
      <c r="G67" s="50">
        <v>5.5385924697183353E-5</v>
      </c>
      <c r="H67" s="113">
        <v>1.4593767730914639E-4</v>
      </c>
    </row>
    <row r="68" spans="1:8" ht="15" customHeight="1" x14ac:dyDescent="0.25">
      <c r="A68" s="41" t="s">
        <v>334</v>
      </c>
      <c r="B68" s="4" t="s">
        <v>61</v>
      </c>
      <c r="C68" s="49">
        <v>0</v>
      </c>
      <c r="D68" s="50">
        <v>0</v>
      </c>
      <c r="E68" s="50">
        <v>0</v>
      </c>
      <c r="F68" s="50">
        <v>0</v>
      </c>
      <c r="G68" s="50">
        <v>1.3293268676943929E-3</v>
      </c>
      <c r="H68" s="113">
        <v>1.7876685432437409E-3</v>
      </c>
    </row>
    <row r="69" spans="1:8" ht="15" customHeight="1" x14ac:dyDescent="0.25">
      <c r="A69" s="41" t="s">
        <v>335</v>
      </c>
      <c r="B69" s="4" t="s">
        <v>61</v>
      </c>
      <c r="C69" s="49">
        <v>0</v>
      </c>
      <c r="D69" s="50">
        <v>0</v>
      </c>
      <c r="E69" s="50">
        <v>0</v>
      </c>
      <c r="F69" s="50">
        <v>0</v>
      </c>
      <c r="G69" s="50">
        <v>2.9083946210318974E-6</v>
      </c>
      <c r="H69" s="113">
        <v>7.6633974789157084E-6</v>
      </c>
    </row>
    <row r="70" spans="1:8" ht="15" customHeight="1" x14ac:dyDescent="0.25">
      <c r="A70" s="41" t="s">
        <v>336</v>
      </c>
      <c r="B70" s="4" t="s">
        <v>61</v>
      </c>
      <c r="C70" s="49">
        <v>0</v>
      </c>
      <c r="D70" s="50">
        <v>0</v>
      </c>
      <c r="E70" s="50">
        <v>0</v>
      </c>
      <c r="F70" s="50">
        <v>0</v>
      </c>
      <c r="G70" s="50">
        <v>1.9026528114438499E-4</v>
      </c>
      <c r="H70" s="113">
        <v>5.0133446998665624E-4</v>
      </c>
    </row>
    <row r="71" spans="1:8" ht="15" customHeight="1" x14ac:dyDescent="0.25">
      <c r="A71" s="41" t="s">
        <v>337</v>
      </c>
      <c r="B71" s="4" t="s">
        <v>61</v>
      </c>
      <c r="C71" s="49">
        <v>0</v>
      </c>
      <c r="D71" s="50">
        <v>0</v>
      </c>
      <c r="E71" s="50">
        <v>0</v>
      </c>
      <c r="F71" s="50">
        <v>1.1264276544621562E-2</v>
      </c>
      <c r="G71" s="50">
        <v>5.2393581464206627E-4</v>
      </c>
      <c r="H71" s="113">
        <v>1.3805308165564863E-3</v>
      </c>
    </row>
    <row r="72" spans="1:8" ht="15" customHeight="1" x14ac:dyDescent="0.25">
      <c r="A72" s="41" t="s">
        <v>338</v>
      </c>
      <c r="B72" s="4" t="s">
        <v>61</v>
      </c>
      <c r="C72" s="49">
        <v>0</v>
      </c>
      <c r="D72" s="50">
        <v>0</v>
      </c>
      <c r="E72" s="50">
        <v>0</v>
      </c>
      <c r="F72" s="50">
        <v>0</v>
      </c>
      <c r="G72" s="50">
        <v>2.8938038554025473E-3</v>
      </c>
      <c r="H72" s="113">
        <v>9.7075291086483545E-4</v>
      </c>
    </row>
    <row r="73" spans="1:8" ht="15" customHeight="1" x14ac:dyDescent="0.25">
      <c r="A73" s="41" t="s">
        <v>339</v>
      </c>
      <c r="B73" s="4" t="s">
        <v>61</v>
      </c>
      <c r="C73" s="49">
        <v>0</v>
      </c>
      <c r="D73" s="50">
        <v>0</v>
      </c>
      <c r="E73" s="50">
        <v>0</v>
      </c>
      <c r="F73" s="50">
        <v>0</v>
      </c>
      <c r="G73" s="50">
        <v>2.8424598979988978E-3</v>
      </c>
      <c r="H73" s="113">
        <v>8.4575145028659789E-4</v>
      </c>
    </row>
    <row r="74" spans="1:8" ht="15" customHeight="1" x14ac:dyDescent="0.25">
      <c r="A74" s="41" t="s">
        <v>340</v>
      </c>
      <c r="B74" s="4" t="s">
        <v>61</v>
      </c>
      <c r="C74" s="49">
        <v>0</v>
      </c>
      <c r="D74" s="50">
        <v>0</v>
      </c>
      <c r="E74" s="50">
        <v>0</v>
      </c>
      <c r="F74" s="50">
        <v>4.778833627669749E-6</v>
      </c>
      <c r="G74" s="50">
        <v>2.1027290140249949E-3</v>
      </c>
      <c r="H74" s="113">
        <v>1.1097156997616835E-3</v>
      </c>
    </row>
    <row r="75" spans="1:8" ht="15" customHeight="1" x14ac:dyDescent="0.25">
      <c r="A75" s="41" t="s">
        <v>250</v>
      </c>
      <c r="B75" s="4" t="s">
        <v>61</v>
      </c>
      <c r="C75" s="49">
        <v>6.3893043272361602E-2</v>
      </c>
      <c r="D75" s="50">
        <v>0</v>
      </c>
      <c r="E75" s="50">
        <v>0</v>
      </c>
      <c r="F75" s="50">
        <v>1.2239515309798828E-4</v>
      </c>
      <c r="G75" s="50">
        <v>5.9259403902925103E-3</v>
      </c>
      <c r="H75" s="113">
        <v>1.2844213529488092E-2</v>
      </c>
    </row>
    <row r="76" spans="1:8" ht="15" customHeight="1" x14ac:dyDescent="0.25">
      <c r="A76" s="41" t="s">
        <v>341</v>
      </c>
      <c r="B76" s="4" t="s">
        <v>61</v>
      </c>
      <c r="C76" s="49">
        <v>0</v>
      </c>
      <c r="D76" s="50">
        <v>0</v>
      </c>
      <c r="E76" s="50">
        <v>0</v>
      </c>
      <c r="F76" s="50">
        <v>0</v>
      </c>
      <c r="G76" s="50">
        <v>2.704621025634392E-4</v>
      </c>
      <c r="H76" s="113">
        <v>1.2430768318497521E-3</v>
      </c>
    </row>
    <row r="77" spans="1:8" ht="15" customHeight="1" x14ac:dyDescent="0.25">
      <c r="A77" s="41" t="s">
        <v>342</v>
      </c>
      <c r="B77" s="4" t="s">
        <v>61</v>
      </c>
      <c r="C77" s="49">
        <v>0</v>
      </c>
      <c r="D77" s="50">
        <v>0</v>
      </c>
      <c r="E77" s="50">
        <v>0</v>
      </c>
      <c r="F77" s="50">
        <v>0</v>
      </c>
      <c r="G77" s="50">
        <v>1.6993902999618152E-3</v>
      </c>
      <c r="H77" s="113">
        <v>9.3856872249518247E-4</v>
      </c>
    </row>
    <row r="78" spans="1:8" ht="15" customHeight="1" x14ac:dyDescent="0.25">
      <c r="A78" s="41" t="s">
        <v>343</v>
      </c>
      <c r="B78" s="4" t="s">
        <v>61</v>
      </c>
      <c r="C78" s="49">
        <v>0</v>
      </c>
      <c r="D78" s="50">
        <v>0</v>
      </c>
      <c r="E78" s="50">
        <v>0</v>
      </c>
      <c r="F78" s="50">
        <v>0</v>
      </c>
      <c r="G78" s="50">
        <v>4.1619169413501392E-3</v>
      </c>
      <c r="H78" s="113">
        <v>1.0123371198200767E-2</v>
      </c>
    </row>
    <row r="79" spans="1:8" ht="15" customHeight="1" x14ac:dyDescent="0.25">
      <c r="A79" s="41" t="s">
        <v>344</v>
      </c>
      <c r="B79" s="4" t="s">
        <v>61</v>
      </c>
      <c r="C79" s="49">
        <v>1.8407511709601802E-2</v>
      </c>
      <c r="D79" s="50">
        <v>0</v>
      </c>
      <c r="E79" s="50">
        <v>0</v>
      </c>
      <c r="F79" s="50">
        <v>0</v>
      </c>
      <c r="G79" s="50">
        <v>3.4995017395087418E-5</v>
      </c>
      <c r="H79" s="113">
        <v>2.0175962918264428E-3</v>
      </c>
    </row>
    <row r="80" spans="1:8" ht="15" customHeight="1" x14ac:dyDescent="0.25">
      <c r="A80" s="41" t="s">
        <v>345</v>
      </c>
      <c r="B80" s="4" t="s">
        <v>61</v>
      </c>
      <c r="C80" s="49">
        <v>0</v>
      </c>
      <c r="D80" s="50">
        <v>0</v>
      </c>
      <c r="E80" s="50">
        <v>0</v>
      </c>
      <c r="F80" s="50">
        <v>0</v>
      </c>
      <c r="G80" s="50">
        <v>4.2076768701711885E-5</v>
      </c>
      <c r="H80" s="113">
        <v>3.6196532536840139E-4</v>
      </c>
    </row>
    <row r="81" spans="1:8" ht="15" customHeight="1" x14ac:dyDescent="0.25">
      <c r="A81" s="41" t="s">
        <v>346</v>
      </c>
      <c r="B81" s="4" t="s">
        <v>61</v>
      </c>
      <c r="C81" s="49">
        <v>0</v>
      </c>
      <c r="D81" s="50">
        <v>0</v>
      </c>
      <c r="E81" s="50">
        <v>0</v>
      </c>
      <c r="F81" s="50">
        <v>2.0395931202884818E-4</v>
      </c>
      <c r="G81" s="50">
        <v>9.8639981377133157E-4</v>
      </c>
      <c r="H81" s="113">
        <v>1.2155728461354523E-3</v>
      </c>
    </row>
    <row r="82" spans="1:8" ht="15" customHeight="1" x14ac:dyDescent="0.25">
      <c r="A82" s="41" t="s">
        <v>347</v>
      </c>
      <c r="B82" s="4" t="s">
        <v>61</v>
      </c>
      <c r="C82" s="49">
        <v>0</v>
      </c>
      <c r="D82" s="50">
        <v>0</v>
      </c>
      <c r="E82" s="50">
        <v>0</v>
      </c>
      <c r="F82" s="50">
        <v>0</v>
      </c>
      <c r="G82" s="50">
        <v>0</v>
      </c>
      <c r="H82" s="113">
        <v>1.0202632836352732E-3</v>
      </c>
    </row>
    <row r="83" spans="1:8" ht="15" customHeight="1" x14ac:dyDescent="0.25">
      <c r="A83" s="41" t="s">
        <v>348</v>
      </c>
      <c r="B83" s="4" t="s">
        <v>61</v>
      </c>
      <c r="C83" s="49">
        <v>0</v>
      </c>
      <c r="D83" s="50">
        <v>0</v>
      </c>
      <c r="E83" s="50">
        <v>0</v>
      </c>
      <c r="F83" s="50">
        <v>0</v>
      </c>
      <c r="G83" s="50">
        <v>0</v>
      </c>
      <c r="H83" s="113">
        <v>0</v>
      </c>
    </row>
    <row r="84" spans="1:8" ht="15" customHeight="1" x14ac:dyDescent="0.25">
      <c r="A84" s="41" t="s">
        <v>349</v>
      </c>
      <c r="B84" s="4" t="s">
        <v>61</v>
      </c>
      <c r="C84" s="49">
        <v>0</v>
      </c>
      <c r="D84" s="50">
        <v>0</v>
      </c>
      <c r="E84" s="50">
        <v>0</v>
      </c>
      <c r="F84" s="50">
        <v>0</v>
      </c>
      <c r="G84" s="50">
        <v>6.359895201383082E-3</v>
      </c>
      <c r="H84" s="113">
        <v>1.8889919232273704E-3</v>
      </c>
    </row>
    <row r="85" spans="1:8" ht="15" customHeight="1" x14ac:dyDescent="0.25">
      <c r="A85" s="41" t="s">
        <v>350</v>
      </c>
      <c r="B85" s="4" t="s">
        <v>61</v>
      </c>
      <c r="C85" s="49">
        <v>0</v>
      </c>
      <c r="D85" s="50">
        <v>0</v>
      </c>
      <c r="E85" s="50">
        <v>0</v>
      </c>
      <c r="F85" s="50">
        <v>0</v>
      </c>
      <c r="G85" s="50">
        <v>1.6444924293385479E-2</v>
      </c>
      <c r="H85" s="113">
        <v>1.5097753623651818E-2</v>
      </c>
    </row>
    <row r="86" spans="1:8" ht="15" customHeight="1" x14ac:dyDescent="0.25">
      <c r="A86" s="41" t="s">
        <v>351</v>
      </c>
      <c r="B86" s="4" t="s">
        <v>61</v>
      </c>
      <c r="C86" s="49">
        <v>0</v>
      </c>
      <c r="D86" s="50">
        <v>0</v>
      </c>
      <c r="E86" s="50">
        <v>0</v>
      </c>
      <c r="F86" s="50">
        <v>0</v>
      </c>
      <c r="G86" s="50">
        <v>1.4749335102565123E-5</v>
      </c>
      <c r="H86" s="113">
        <v>5.0751393252920936E-4</v>
      </c>
    </row>
    <row r="87" spans="1:8" ht="15" customHeight="1" x14ac:dyDescent="0.25">
      <c r="A87" s="41" t="s">
        <v>352</v>
      </c>
      <c r="B87" s="4" t="s">
        <v>61</v>
      </c>
      <c r="C87" s="49">
        <v>0</v>
      </c>
      <c r="D87" s="50">
        <v>0</v>
      </c>
      <c r="E87" s="50">
        <v>0</v>
      </c>
      <c r="F87" s="50">
        <v>0</v>
      </c>
      <c r="G87" s="50">
        <v>1.8213731617712963E-3</v>
      </c>
      <c r="H87" s="113">
        <v>8.1944765114141981E-4</v>
      </c>
    </row>
    <row r="88" spans="1:8" ht="15" customHeight="1" x14ac:dyDescent="0.25">
      <c r="A88" s="41" t="s">
        <v>353</v>
      </c>
      <c r="B88" s="4" t="s">
        <v>61</v>
      </c>
      <c r="C88" s="49">
        <v>0</v>
      </c>
      <c r="D88" s="50">
        <v>0</v>
      </c>
      <c r="E88" s="50">
        <v>0</v>
      </c>
      <c r="F88" s="50">
        <v>4.2925082615518348E-2</v>
      </c>
      <c r="G88" s="50">
        <v>2.8482647331186831E-2</v>
      </c>
      <c r="H88" s="113">
        <v>5.0492047094965145E-2</v>
      </c>
    </row>
    <row r="89" spans="1:8" ht="15" customHeight="1" x14ac:dyDescent="0.25">
      <c r="A89" s="41" t="s">
        <v>354</v>
      </c>
      <c r="B89" s="4" t="s">
        <v>61</v>
      </c>
      <c r="C89" s="49">
        <v>0</v>
      </c>
      <c r="D89" s="50">
        <v>0</v>
      </c>
      <c r="E89" s="50">
        <v>0</v>
      </c>
      <c r="F89" s="50">
        <v>0</v>
      </c>
      <c r="G89" s="50">
        <v>1.3555392145339407E-3</v>
      </c>
      <c r="H89" s="113">
        <v>8.8470355766294038E-4</v>
      </c>
    </row>
    <row r="90" spans="1:8" ht="15" customHeight="1" x14ac:dyDescent="0.25">
      <c r="A90" s="41" t="s">
        <v>355</v>
      </c>
      <c r="B90" s="4" t="s">
        <v>61</v>
      </c>
      <c r="C90" s="49">
        <v>0</v>
      </c>
      <c r="D90" s="50">
        <v>0</v>
      </c>
      <c r="E90" s="50">
        <v>0</v>
      </c>
      <c r="F90" s="50">
        <v>0</v>
      </c>
      <c r="G90" s="50">
        <v>5.3749216803873224E-3</v>
      </c>
      <c r="H90" s="113">
        <v>3.5886685664272976E-3</v>
      </c>
    </row>
    <row r="91" spans="1:8" ht="15" customHeight="1" x14ac:dyDescent="0.25">
      <c r="A91" s="41" t="s">
        <v>356</v>
      </c>
      <c r="B91" s="4" t="s">
        <v>61</v>
      </c>
      <c r="C91" s="49">
        <v>0</v>
      </c>
      <c r="D91" s="50">
        <v>0</v>
      </c>
      <c r="E91" s="50">
        <v>0</v>
      </c>
      <c r="F91" s="50">
        <v>0</v>
      </c>
      <c r="G91" s="50">
        <v>3.5539462881837504E-3</v>
      </c>
      <c r="H91" s="113">
        <v>2.372859753047961E-3</v>
      </c>
    </row>
    <row r="92" spans="1:8" ht="15" customHeight="1" x14ac:dyDescent="0.25">
      <c r="A92" s="41" t="s">
        <v>357</v>
      </c>
      <c r="B92" s="4" t="s">
        <v>61</v>
      </c>
      <c r="C92" s="49">
        <v>0</v>
      </c>
      <c r="D92" s="50">
        <v>0</v>
      </c>
      <c r="E92" s="50">
        <v>0</v>
      </c>
      <c r="F92" s="50">
        <v>0</v>
      </c>
      <c r="G92" s="50">
        <v>3.6181854206081255E-3</v>
      </c>
      <c r="H92" s="113">
        <v>4.9387943144199051E-5</v>
      </c>
    </row>
    <row r="93" spans="1:8" ht="15" customHeight="1" x14ac:dyDescent="0.25">
      <c r="A93" s="41" t="s">
        <v>358</v>
      </c>
      <c r="B93" s="4" t="s">
        <v>61</v>
      </c>
      <c r="C93" s="49">
        <v>0</v>
      </c>
      <c r="D93" s="50">
        <v>0</v>
      </c>
      <c r="E93" s="50">
        <v>0</v>
      </c>
      <c r="F93" s="50">
        <v>0</v>
      </c>
      <c r="G93" s="50">
        <v>2.1122936356587698E-4</v>
      </c>
      <c r="H93" s="113">
        <v>0</v>
      </c>
    </row>
    <row r="94" spans="1:8" ht="15" customHeight="1" x14ac:dyDescent="0.25">
      <c r="A94" s="41" t="s">
        <v>359</v>
      </c>
      <c r="B94" s="4" t="s">
        <v>61</v>
      </c>
      <c r="C94" s="49">
        <v>0</v>
      </c>
      <c r="D94" s="50">
        <v>0</v>
      </c>
      <c r="E94" s="50">
        <v>0</v>
      </c>
      <c r="F94" s="50">
        <v>0</v>
      </c>
      <c r="G94" s="50">
        <v>5.8976896588861058E-4</v>
      </c>
      <c r="H94" s="113">
        <v>8.9845000945423178E-6</v>
      </c>
    </row>
    <row r="95" spans="1:8" ht="15" customHeight="1" x14ac:dyDescent="0.25">
      <c r="A95" s="41" t="s">
        <v>360</v>
      </c>
      <c r="B95" s="4" t="s">
        <v>61</v>
      </c>
      <c r="C95" s="49">
        <v>0</v>
      </c>
      <c r="D95" s="50">
        <v>0</v>
      </c>
      <c r="E95" s="50">
        <v>0</v>
      </c>
      <c r="F95" s="50">
        <v>0</v>
      </c>
      <c r="G95" s="50">
        <v>6.7874671330538008E-4</v>
      </c>
      <c r="H95" s="113">
        <v>1.1225292046258275E-3</v>
      </c>
    </row>
    <row r="96" spans="1:8" ht="15" customHeight="1" x14ac:dyDescent="0.25">
      <c r="A96" s="41" t="s">
        <v>361</v>
      </c>
      <c r="B96" s="4" t="s">
        <v>61</v>
      </c>
      <c r="C96" s="49">
        <v>0</v>
      </c>
      <c r="D96" s="50">
        <v>0</v>
      </c>
      <c r="E96" s="50">
        <v>0</v>
      </c>
      <c r="F96" s="50">
        <v>0</v>
      </c>
      <c r="G96" s="50">
        <v>4.5690319602414283E-3</v>
      </c>
      <c r="H96" s="113">
        <v>1.7362099208909744E-3</v>
      </c>
    </row>
    <row r="97" spans="1:8" ht="15" customHeight="1" x14ac:dyDescent="0.25">
      <c r="A97" s="41" t="s">
        <v>362</v>
      </c>
      <c r="B97" s="4" t="s">
        <v>61</v>
      </c>
      <c r="C97" s="49">
        <v>0</v>
      </c>
      <c r="D97" s="50">
        <v>0</v>
      </c>
      <c r="E97" s="50">
        <v>0</v>
      </c>
      <c r="F97" s="50">
        <v>2.8276590278779549E-2</v>
      </c>
      <c r="G97" s="50">
        <v>4.6681343802042023E-3</v>
      </c>
      <c r="H97" s="113">
        <v>3.1167685987361585E-3</v>
      </c>
    </row>
    <row r="98" spans="1:8" ht="15" customHeight="1" x14ac:dyDescent="0.25">
      <c r="A98" s="41" t="s">
        <v>363</v>
      </c>
      <c r="B98" s="4" t="s">
        <v>61</v>
      </c>
      <c r="C98" s="49">
        <v>0</v>
      </c>
      <c r="D98" s="50">
        <v>0</v>
      </c>
      <c r="E98" s="50">
        <v>0</v>
      </c>
      <c r="F98" s="50">
        <v>0</v>
      </c>
      <c r="G98" s="50">
        <v>7.7070303899910465E-3</v>
      </c>
      <c r="H98" s="113">
        <v>5.1457452490856984E-3</v>
      </c>
    </row>
    <row r="99" spans="1:8" ht="15" customHeight="1" x14ac:dyDescent="0.25">
      <c r="A99" s="41" t="s">
        <v>364</v>
      </c>
      <c r="B99" s="4" t="s">
        <v>61</v>
      </c>
      <c r="C99" s="49">
        <v>0</v>
      </c>
      <c r="D99" s="50">
        <v>0</v>
      </c>
      <c r="E99" s="50">
        <v>0</v>
      </c>
      <c r="F99" s="50">
        <v>0</v>
      </c>
      <c r="G99" s="50">
        <v>5.7759293138715329E-3</v>
      </c>
      <c r="H99" s="113">
        <v>3.8564089308001006E-3</v>
      </c>
    </row>
    <row r="100" spans="1:8" ht="15" customHeight="1" x14ac:dyDescent="0.25">
      <c r="A100" s="41" t="s">
        <v>365</v>
      </c>
      <c r="B100" s="4" t="s">
        <v>61</v>
      </c>
      <c r="C100" s="49">
        <v>0</v>
      </c>
      <c r="D100" s="50">
        <v>0</v>
      </c>
      <c r="E100" s="50">
        <v>0</v>
      </c>
      <c r="F100" s="50">
        <v>0</v>
      </c>
      <c r="G100" s="50">
        <v>5.6541188588138105E-3</v>
      </c>
      <c r="H100" s="113">
        <v>2.3794575395157795E-3</v>
      </c>
    </row>
    <row r="101" spans="1:8" ht="15" customHeight="1" x14ac:dyDescent="0.25">
      <c r="A101" s="41" t="s">
        <v>366</v>
      </c>
      <c r="B101" s="4" t="s">
        <v>61</v>
      </c>
      <c r="C101" s="49">
        <v>0</v>
      </c>
      <c r="D101" s="50">
        <v>0</v>
      </c>
      <c r="E101" s="50">
        <v>0</v>
      </c>
      <c r="F101" s="50">
        <v>0</v>
      </c>
      <c r="G101" s="50">
        <v>1.5862713642989601E-3</v>
      </c>
      <c r="H101" s="113">
        <v>1.0023914480334969E-3</v>
      </c>
    </row>
    <row r="102" spans="1:8" ht="15" customHeight="1" x14ac:dyDescent="0.25">
      <c r="A102" s="41" t="s">
        <v>367</v>
      </c>
      <c r="B102" s="4" t="s">
        <v>61</v>
      </c>
      <c r="C102" s="49">
        <v>0</v>
      </c>
      <c r="D102" s="50">
        <v>0</v>
      </c>
      <c r="E102" s="50">
        <v>0</v>
      </c>
      <c r="F102" s="50">
        <v>0</v>
      </c>
      <c r="G102" s="50">
        <v>5.7832952640432264E-3</v>
      </c>
      <c r="H102" s="113">
        <v>3.861326947361994E-3</v>
      </c>
    </row>
    <row r="103" spans="1:8" ht="15" customHeight="1" x14ac:dyDescent="0.25">
      <c r="A103" s="41" t="s">
        <v>368</v>
      </c>
      <c r="B103" s="4" t="s">
        <v>61</v>
      </c>
      <c r="C103" s="49">
        <v>5.976703908634249E-2</v>
      </c>
      <c r="D103" s="50">
        <v>0</v>
      </c>
      <c r="E103" s="50">
        <v>0</v>
      </c>
      <c r="F103" s="50">
        <v>0</v>
      </c>
      <c r="G103" s="50">
        <v>2.5481763419023126E-2</v>
      </c>
      <c r="H103" s="113">
        <v>1.684512076456161E-2</v>
      </c>
    </row>
    <row r="104" spans="1:8" ht="15" customHeight="1" x14ac:dyDescent="0.25">
      <c r="A104" s="41" t="s">
        <v>369</v>
      </c>
      <c r="B104" s="4" t="s">
        <v>61</v>
      </c>
      <c r="C104" s="49">
        <v>0</v>
      </c>
      <c r="D104" s="50">
        <v>0</v>
      </c>
      <c r="E104" s="50">
        <v>1.9738134174033289E-2</v>
      </c>
      <c r="F104" s="50">
        <v>0</v>
      </c>
      <c r="G104" s="50">
        <v>2.5296031323334455E-3</v>
      </c>
      <c r="H104" s="113">
        <v>1.6721804309182743E-3</v>
      </c>
    </row>
    <row r="105" spans="1:8" ht="15" customHeight="1" x14ac:dyDescent="0.25">
      <c r="A105" s="41" t="s">
        <v>370</v>
      </c>
      <c r="B105" s="4" t="s">
        <v>61</v>
      </c>
      <c r="C105" s="49">
        <v>0</v>
      </c>
      <c r="D105" s="50">
        <v>0</v>
      </c>
      <c r="E105" s="50">
        <v>0</v>
      </c>
      <c r="F105" s="50">
        <v>0</v>
      </c>
      <c r="G105" s="50">
        <v>4.2201098163205152E-3</v>
      </c>
      <c r="H105" s="113">
        <v>2.789680705632157E-3</v>
      </c>
    </row>
    <row r="106" spans="1:8" ht="15" customHeight="1" x14ac:dyDescent="0.25">
      <c r="A106" s="41" t="s">
        <v>371</v>
      </c>
      <c r="B106" s="4" t="s">
        <v>61</v>
      </c>
      <c r="C106" s="49">
        <v>0</v>
      </c>
      <c r="D106" s="50">
        <v>0</v>
      </c>
      <c r="E106" s="50">
        <v>0</v>
      </c>
      <c r="F106" s="50">
        <v>0</v>
      </c>
      <c r="G106" s="50">
        <v>2.3163537499121373E-3</v>
      </c>
      <c r="H106" s="113">
        <v>1.5312130832611031E-3</v>
      </c>
    </row>
    <row r="107" spans="1:8" ht="15" customHeight="1" x14ac:dyDescent="0.25">
      <c r="A107" s="41" t="s">
        <v>372</v>
      </c>
      <c r="B107" s="4" t="s">
        <v>61</v>
      </c>
      <c r="C107" s="49">
        <v>2.0961877199300035E-2</v>
      </c>
      <c r="D107" s="50">
        <v>0.15051395956284472</v>
      </c>
      <c r="E107" s="50">
        <v>5.792812629381653E-2</v>
      </c>
      <c r="F107" s="50">
        <v>0</v>
      </c>
      <c r="G107" s="50">
        <v>1.3440595143961821E-2</v>
      </c>
      <c r="H107" s="113">
        <v>3.7959066468574981E-3</v>
      </c>
    </row>
    <row r="108" spans="1:8" ht="15" customHeight="1" x14ac:dyDescent="0.25">
      <c r="A108" s="41" t="s">
        <v>373</v>
      </c>
      <c r="B108" s="4" t="s">
        <v>61</v>
      </c>
      <c r="C108" s="49">
        <v>0</v>
      </c>
      <c r="D108" s="50">
        <v>0</v>
      </c>
      <c r="E108" s="50">
        <v>1.6448461897121332E-4</v>
      </c>
      <c r="F108" s="50">
        <v>0</v>
      </c>
      <c r="G108" s="50">
        <v>8.039743804142005E-3</v>
      </c>
      <c r="H108" s="113">
        <v>5.3146290368803065E-3</v>
      </c>
    </row>
    <row r="109" spans="1:8" ht="15" customHeight="1" x14ac:dyDescent="0.25">
      <c r="A109" s="41" t="s">
        <v>374</v>
      </c>
      <c r="B109" s="4" t="s">
        <v>61</v>
      </c>
      <c r="C109" s="49">
        <v>0</v>
      </c>
      <c r="D109" s="50">
        <v>0</v>
      </c>
      <c r="E109" s="50">
        <v>0</v>
      </c>
      <c r="F109" s="50">
        <v>6.2894342527209431E-3</v>
      </c>
      <c r="G109" s="50">
        <v>4.1733114258043231E-3</v>
      </c>
      <c r="H109" s="113">
        <v>7.3829339565604172E-3</v>
      </c>
    </row>
    <row r="110" spans="1:8" ht="15" customHeight="1" x14ac:dyDescent="0.25">
      <c r="A110" s="41" t="s">
        <v>375</v>
      </c>
      <c r="B110" s="4" t="s">
        <v>61</v>
      </c>
      <c r="C110" s="49">
        <v>4.8342219345949247E-2</v>
      </c>
      <c r="D110" s="50">
        <v>0</v>
      </c>
      <c r="E110" s="50">
        <v>0</v>
      </c>
      <c r="F110" s="50">
        <v>1.5177108944011412E-2</v>
      </c>
      <c r="G110" s="50">
        <v>1.007066766606521E-2</v>
      </c>
      <c r="H110" s="113">
        <v>1.7815846144934696E-2</v>
      </c>
    </row>
    <row r="111" spans="1:8" ht="15" customHeight="1" x14ac:dyDescent="0.25">
      <c r="A111" s="41" t="s">
        <v>376</v>
      </c>
      <c r="B111" s="4" t="s">
        <v>61</v>
      </c>
      <c r="C111" s="49">
        <v>0</v>
      </c>
      <c r="D111" s="50">
        <v>0</v>
      </c>
      <c r="E111" s="50">
        <v>0</v>
      </c>
      <c r="F111" s="50">
        <v>7.4177905425511462E-2</v>
      </c>
      <c r="G111" s="50">
        <v>3.5682289006727243E-2</v>
      </c>
      <c r="H111" s="113">
        <v>2.6371919531226369E-2</v>
      </c>
    </row>
    <row r="112" spans="1:8" ht="15" customHeight="1" x14ac:dyDescent="0.25">
      <c r="A112" s="41" t="s">
        <v>377</v>
      </c>
      <c r="B112" s="4" t="s">
        <v>61</v>
      </c>
      <c r="C112" s="49">
        <v>0</v>
      </c>
      <c r="D112" s="50">
        <v>0</v>
      </c>
      <c r="E112" s="50">
        <v>0</v>
      </c>
      <c r="F112" s="50">
        <v>0</v>
      </c>
      <c r="G112" s="50">
        <v>1.087835106002749E-3</v>
      </c>
      <c r="H112" s="113">
        <v>1.185946551392603E-3</v>
      </c>
    </row>
    <row r="113" spans="1:8" ht="15" customHeight="1" x14ac:dyDescent="0.25">
      <c r="A113" s="41" t="s">
        <v>378</v>
      </c>
      <c r="B113" s="4" t="s">
        <v>61</v>
      </c>
      <c r="C113" s="49">
        <v>0</v>
      </c>
      <c r="D113" s="50">
        <v>0</v>
      </c>
      <c r="E113" s="50">
        <v>0</v>
      </c>
      <c r="F113" s="50">
        <v>0</v>
      </c>
      <c r="G113" s="50">
        <v>7.2411471522109859E-4</v>
      </c>
      <c r="H113" s="113">
        <v>7.8942235325040941E-4</v>
      </c>
    </row>
    <row r="114" spans="1:8" ht="15" customHeight="1" x14ac:dyDescent="0.25">
      <c r="A114" s="41" t="s">
        <v>379</v>
      </c>
      <c r="B114" s="4" t="s">
        <v>61</v>
      </c>
      <c r="C114" s="49">
        <v>0</v>
      </c>
      <c r="D114" s="50">
        <v>0</v>
      </c>
      <c r="E114" s="50">
        <v>0</v>
      </c>
      <c r="F114" s="50">
        <v>2.2387509439981139E-3</v>
      </c>
      <c r="G114" s="50">
        <v>1.8692536180210952E-3</v>
      </c>
      <c r="H114" s="113">
        <v>6.4758358380746402E-3</v>
      </c>
    </row>
    <row r="115" spans="1:8" ht="15" customHeight="1" x14ac:dyDescent="0.25">
      <c r="A115" s="41" t="s">
        <v>380</v>
      </c>
      <c r="B115" s="4" t="s">
        <v>61</v>
      </c>
      <c r="C115" s="49">
        <v>0</v>
      </c>
      <c r="D115" s="50">
        <v>0</v>
      </c>
      <c r="E115" s="50">
        <v>0</v>
      </c>
      <c r="F115" s="50">
        <v>0</v>
      </c>
      <c r="G115" s="50">
        <v>2.5691274841703753E-3</v>
      </c>
      <c r="H115" s="113">
        <v>1.4768384884237388E-3</v>
      </c>
    </row>
    <row r="116" spans="1:8" ht="15" customHeight="1" x14ac:dyDescent="0.25">
      <c r="A116" s="41" t="s">
        <v>381</v>
      </c>
      <c r="B116" s="4" t="s">
        <v>61</v>
      </c>
      <c r="C116" s="49">
        <v>0</v>
      </c>
      <c r="D116" s="50">
        <v>0</v>
      </c>
      <c r="E116" s="50">
        <v>0</v>
      </c>
      <c r="F116" s="50">
        <v>0</v>
      </c>
      <c r="G116" s="50">
        <v>7.4479916968857507E-3</v>
      </c>
      <c r="H116" s="113">
        <v>1.9624888720447611E-2</v>
      </c>
    </row>
    <row r="117" spans="1:8" ht="15" customHeight="1" x14ac:dyDescent="0.25">
      <c r="A117" s="41" t="s">
        <v>382</v>
      </c>
      <c r="B117" s="4" t="s">
        <v>61</v>
      </c>
      <c r="C117" s="49">
        <v>0</v>
      </c>
      <c r="D117" s="50">
        <v>0</v>
      </c>
      <c r="E117" s="50">
        <v>1.1113809528670844E-2</v>
      </c>
      <c r="F117" s="50">
        <v>6.5139777282990072E-6</v>
      </c>
      <c r="G117" s="50">
        <v>1.0951913861164923E-2</v>
      </c>
      <c r="H117" s="113">
        <v>6.0489798765136441E-3</v>
      </c>
    </row>
    <row r="118" spans="1:8" ht="15" customHeight="1" x14ac:dyDescent="0.25">
      <c r="A118" s="41" t="s">
        <v>383</v>
      </c>
      <c r="B118" s="4" t="s">
        <v>61</v>
      </c>
      <c r="C118" s="49">
        <v>0</v>
      </c>
      <c r="D118" s="50">
        <v>0</v>
      </c>
      <c r="E118" s="50">
        <v>0</v>
      </c>
      <c r="F118" s="50">
        <v>6.815333696455618E-2</v>
      </c>
      <c r="G118" s="50">
        <v>4.5222684335689822E-2</v>
      </c>
      <c r="H118" s="113">
        <v>8.0002678382533915E-2</v>
      </c>
    </row>
    <row r="119" spans="1:8" ht="15" customHeight="1" x14ac:dyDescent="0.25">
      <c r="A119" s="41" t="s">
        <v>384</v>
      </c>
      <c r="B119" s="4" t="s">
        <v>61</v>
      </c>
      <c r="C119" s="49">
        <v>0</v>
      </c>
      <c r="D119" s="50">
        <v>0</v>
      </c>
      <c r="E119" s="50">
        <v>0</v>
      </c>
      <c r="F119" s="50">
        <v>0</v>
      </c>
      <c r="G119" s="50">
        <v>3.090483734211193E-4</v>
      </c>
      <c r="H119" s="113">
        <v>7.6007183392228235E-5</v>
      </c>
    </row>
    <row r="120" spans="1:8" ht="15" customHeight="1" x14ac:dyDescent="0.25">
      <c r="A120" s="41" t="s">
        <v>385</v>
      </c>
      <c r="B120" s="4" t="s">
        <v>61</v>
      </c>
      <c r="C120" s="49">
        <v>0</v>
      </c>
      <c r="D120" s="50">
        <v>0</v>
      </c>
      <c r="E120" s="50">
        <v>1.4803591148404268E-3</v>
      </c>
      <c r="F120" s="50">
        <v>0</v>
      </c>
      <c r="G120" s="50">
        <v>1.1701184745006039E-3</v>
      </c>
      <c r="H120" s="113">
        <v>6.6216917186714486E-4</v>
      </c>
    </row>
    <row r="121" spans="1:8" ht="15" customHeight="1" x14ac:dyDescent="0.25">
      <c r="A121" s="41" t="s">
        <v>386</v>
      </c>
      <c r="B121" s="4" t="s">
        <v>61</v>
      </c>
      <c r="C121" s="49">
        <v>0</v>
      </c>
      <c r="D121" s="50">
        <v>0</v>
      </c>
      <c r="E121" s="50">
        <v>0</v>
      </c>
      <c r="F121" s="50">
        <v>0</v>
      </c>
      <c r="G121" s="50">
        <v>5.4947072090607797E-5</v>
      </c>
      <c r="H121" s="113">
        <v>1.2240947627624604E-4</v>
      </c>
    </row>
    <row r="122" spans="1:8" ht="15" customHeight="1" x14ac:dyDescent="0.25">
      <c r="A122" s="41" t="s">
        <v>387</v>
      </c>
      <c r="B122" s="4" t="s">
        <v>61</v>
      </c>
      <c r="C122" s="49">
        <v>0</v>
      </c>
      <c r="D122" s="50">
        <v>0</v>
      </c>
      <c r="E122" s="50">
        <v>0</v>
      </c>
      <c r="F122" s="50">
        <v>0</v>
      </c>
      <c r="G122" s="50">
        <v>2.9276034457890845E-5</v>
      </c>
      <c r="H122" s="113">
        <v>7.7140112636313915E-5</v>
      </c>
    </row>
    <row r="123" spans="1:8" ht="15" customHeight="1" x14ac:dyDescent="0.25">
      <c r="A123" s="41" t="s">
        <v>388</v>
      </c>
      <c r="B123" s="4" t="s">
        <v>61</v>
      </c>
      <c r="C123" s="49">
        <v>0</v>
      </c>
      <c r="D123" s="50">
        <v>0</v>
      </c>
      <c r="E123" s="50">
        <v>0</v>
      </c>
      <c r="F123" s="50">
        <v>7.8668311384813353E-2</v>
      </c>
      <c r="G123" s="50">
        <v>2.0336846431720702E-4</v>
      </c>
      <c r="H123" s="113">
        <v>5.3586035590537959E-4</v>
      </c>
    </row>
    <row r="124" spans="1:8" ht="15" customHeight="1" x14ac:dyDescent="0.25">
      <c r="A124" s="41" t="s">
        <v>389</v>
      </c>
      <c r="B124" s="4" t="s">
        <v>61</v>
      </c>
      <c r="C124" s="49">
        <v>0</v>
      </c>
      <c r="D124" s="50">
        <v>0</v>
      </c>
      <c r="E124" s="50">
        <v>0</v>
      </c>
      <c r="F124" s="50">
        <v>1.5802729999845778E-4</v>
      </c>
      <c r="G124" s="50">
        <v>8.0608147167185234E-4</v>
      </c>
      <c r="H124" s="113">
        <v>4.8980636477825076E-4</v>
      </c>
    </row>
    <row r="125" spans="1:8" ht="15" customHeight="1" x14ac:dyDescent="0.25">
      <c r="A125" s="41" t="s">
        <v>390</v>
      </c>
      <c r="B125" s="4" t="s">
        <v>61</v>
      </c>
      <c r="C125" s="49">
        <v>0</v>
      </c>
      <c r="D125" s="50">
        <v>0</v>
      </c>
      <c r="E125" s="50">
        <v>0</v>
      </c>
      <c r="F125" s="50">
        <v>0</v>
      </c>
      <c r="G125" s="50">
        <v>4.4461395256480905E-4</v>
      </c>
      <c r="H125" s="113">
        <v>5.9247917936568412E-4</v>
      </c>
    </row>
    <row r="126" spans="1:8" ht="15" customHeight="1" x14ac:dyDescent="0.25">
      <c r="A126" s="41" t="s">
        <v>391</v>
      </c>
      <c r="B126" s="4" t="s">
        <v>61</v>
      </c>
      <c r="C126" s="49">
        <v>0</v>
      </c>
      <c r="D126" s="50">
        <v>0</v>
      </c>
      <c r="E126" s="50">
        <v>9.4221799907617046E-3</v>
      </c>
      <c r="F126" s="50">
        <v>5.1178505543481804E-3</v>
      </c>
      <c r="G126" s="50">
        <v>4.1957605216383646E-4</v>
      </c>
      <c r="H126" s="113">
        <v>3.848484157349453E-4</v>
      </c>
    </row>
    <row r="127" spans="1:8" ht="15" customHeight="1" x14ac:dyDescent="0.25">
      <c r="A127" s="41" t="s">
        <v>392</v>
      </c>
      <c r="B127" s="4" t="s">
        <v>61</v>
      </c>
      <c r="C127" s="49">
        <v>0</v>
      </c>
      <c r="D127" s="50">
        <v>0</v>
      </c>
      <c r="E127" s="50">
        <v>0</v>
      </c>
      <c r="F127" s="50">
        <v>0</v>
      </c>
      <c r="G127" s="50">
        <v>1.6945173090934049E-2</v>
      </c>
      <c r="H127" s="113">
        <v>1.006477540000492E-2</v>
      </c>
    </row>
    <row r="128" spans="1:8" ht="15" customHeight="1" x14ac:dyDescent="0.25">
      <c r="A128" s="41" t="s">
        <v>393</v>
      </c>
      <c r="B128" s="4" t="s">
        <v>61</v>
      </c>
      <c r="C128" s="49">
        <v>0</v>
      </c>
      <c r="D128" s="50">
        <v>0</v>
      </c>
      <c r="E128" s="50">
        <v>0</v>
      </c>
      <c r="F128" s="50">
        <v>0</v>
      </c>
      <c r="G128" s="50">
        <v>5.2756640119327588E-3</v>
      </c>
      <c r="H128" s="113">
        <v>3.1335397449790948E-3</v>
      </c>
    </row>
    <row r="129" spans="1:8" ht="15" customHeight="1" x14ac:dyDescent="0.25">
      <c r="A129" s="41" t="s">
        <v>394</v>
      </c>
      <c r="B129" s="4" t="s">
        <v>61</v>
      </c>
      <c r="C129" s="49">
        <v>0</v>
      </c>
      <c r="D129" s="50">
        <v>0</v>
      </c>
      <c r="E129" s="50">
        <v>0</v>
      </c>
      <c r="F129" s="50">
        <v>0</v>
      </c>
      <c r="G129" s="50">
        <v>4.3616665553503197E-3</v>
      </c>
      <c r="H129" s="113">
        <v>6.7533817242710599E-3</v>
      </c>
    </row>
    <row r="130" spans="1:8" ht="15" customHeight="1" x14ac:dyDescent="0.25">
      <c r="A130" s="41" t="s">
        <v>395</v>
      </c>
      <c r="B130" s="4" t="s">
        <v>61</v>
      </c>
      <c r="C130" s="49">
        <v>0</v>
      </c>
      <c r="D130" s="50">
        <v>0</v>
      </c>
      <c r="E130" s="50">
        <v>0</v>
      </c>
      <c r="F130" s="50">
        <v>0</v>
      </c>
      <c r="G130" s="50">
        <v>1.3717041053017511E-3</v>
      </c>
      <c r="H130" s="113">
        <v>1.8347603502390307E-4</v>
      </c>
    </row>
    <row r="131" spans="1:8" ht="15" customHeight="1" x14ac:dyDescent="0.25">
      <c r="A131" s="41" t="s">
        <v>396</v>
      </c>
      <c r="B131" s="4" t="s">
        <v>61</v>
      </c>
      <c r="C131" s="49">
        <v>0</v>
      </c>
      <c r="D131" s="50">
        <v>0</v>
      </c>
      <c r="E131" s="50">
        <v>1.9436737970522484E-2</v>
      </c>
      <c r="F131" s="50">
        <v>0</v>
      </c>
      <c r="G131" s="50">
        <v>1.3445692898306931E-2</v>
      </c>
      <c r="H131" s="113">
        <v>5.7553707756254043E-3</v>
      </c>
    </row>
    <row r="132" spans="1:8" ht="15" customHeight="1" x14ac:dyDescent="0.25">
      <c r="A132" s="41" t="s">
        <v>397</v>
      </c>
      <c r="B132" s="4" t="s">
        <v>61</v>
      </c>
      <c r="C132" s="49">
        <v>0</v>
      </c>
      <c r="D132" s="50">
        <v>0</v>
      </c>
      <c r="E132" s="50">
        <v>0</v>
      </c>
      <c r="F132" s="50">
        <v>0</v>
      </c>
      <c r="G132" s="50">
        <v>7.5874905515840065E-3</v>
      </c>
      <c r="H132" s="113">
        <v>7.9448063982673917E-3</v>
      </c>
    </row>
    <row r="133" spans="1:8" ht="15" customHeight="1" x14ac:dyDescent="0.25">
      <c r="A133" s="41" t="s">
        <v>398</v>
      </c>
      <c r="B133" s="4" t="s">
        <v>61</v>
      </c>
      <c r="C133" s="49">
        <v>0</v>
      </c>
      <c r="D133" s="50">
        <v>0</v>
      </c>
      <c r="E133" s="50">
        <v>8.4036148540474684E-3</v>
      </c>
      <c r="F133" s="50">
        <v>0</v>
      </c>
      <c r="G133" s="50">
        <v>1.3298229821945893E-2</v>
      </c>
      <c r="H133" s="113">
        <v>8.6322870500918067E-2</v>
      </c>
    </row>
    <row r="134" spans="1:8" ht="15" customHeight="1" x14ac:dyDescent="0.25">
      <c r="A134" s="41" t="s">
        <v>399</v>
      </c>
      <c r="B134" s="4" t="s">
        <v>61</v>
      </c>
      <c r="C134" s="49">
        <v>0</v>
      </c>
      <c r="D134" s="50">
        <v>0</v>
      </c>
      <c r="E134" s="50">
        <v>0</v>
      </c>
      <c r="F134" s="50">
        <v>0</v>
      </c>
      <c r="G134" s="50">
        <v>4.2687715739348582E-3</v>
      </c>
      <c r="H134" s="113">
        <v>3.2149690679929309E-2</v>
      </c>
    </row>
    <row r="135" spans="1:8" ht="15" customHeight="1" x14ac:dyDescent="0.25">
      <c r="A135" s="41" t="s">
        <v>400</v>
      </c>
      <c r="B135" s="4" t="s">
        <v>61</v>
      </c>
      <c r="C135" s="49">
        <v>0</v>
      </c>
      <c r="D135" s="50">
        <v>0</v>
      </c>
      <c r="E135" s="50">
        <v>0</v>
      </c>
      <c r="F135" s="50">
        <v>0</v>
      </c>
      <c r="G135" s="50">
        <v>2.2114266365091159E-2</v>
      </c>
      <c r="H135" s="113">
        <v>4.1400715957672723E-2</v>
      </c>
    </row>
    <row r="136" spans="1:8" ht="15" customHeight="1" x14ac:dyDescent="0.25">
      <c r="A136" s="41" t="s">
        <v>401</v>
      </c>
      <c r="B136" s="4" t="s">
        <v>61</v>
      </c>
      <c r="C136" s="49">
        <v>0</v>
      </c>
      <c r="D136" s="50">
        <v>0</v>
      </c>
      <c r="E136" s="50">
        <v>0</v>
      </c>
      <c r="F136" s="50">
        <v>0</v>
      </c>
      <c r="G136" s="50">
        <v>4.7401742149451529E-5</v>
      </c>
      <c r="H136" s="113">
        <v>1.6948305093434516E-5</v>
      </c>
    </row>
    <row r="137" spans="1:8" ht="15" customHeight="1" x14ac:dyDescent="0.25">
      <c r="A137" s="41" t="s">
        <v>402</v>
      </c>
      <c r="B137" s="4" t="s">
        <v>61</v>
      </c>
      <c r="C137" s="49">
        <v>0</v>
      </c>
      <c r="D137" s="50">
        <v>0</v>
      </c>
      <c r="E137" s="50">
        <v>1.0965630810807238E-2</v>
      </c>
      <c r="F137" s="50">
        <v>0</v>
      </c>
      <c r="G137" s="50">
        <v>4.8713173411650572E-3</v>
      </c>
      <c r="H137" s="113">
        <v>3.38705031827055E-2</v>
      </c>
    </row>
    <row r="138" spans="1:8" ht="15" customHeight="1" x14ac:dyDescent="0.25">
      <c r="A138" s="41" t="s">
        <v>403</v>
      </c>
      <c r="B138" s="4" t="s">
        <v>61</v>
      </c>
      <c r="C138" s="49">
        <v>0</v>
      </c>
      <c r="D138" s="50">
        <v>0</v>
      </c>
      <c r="E138" s="50">
        <v>0</v>
      </c>
      <c r="F138" s="50">
        <v>0</v>
      </c>
      <c r="G138" s="50">
        <v>3.0481572464483497E-3</v>
      </c>
      <c r="H138" s="113">
        <v>2.0149678155920226E-3</v>
      </c>
    </row>
    <row r="139" spans="1:8" ht="15" customHeight="1" x14ac:dyDescent="0.25">
      <c r="A139" s="41" t="s">
        <v>404</v>
      </c>
      <c r="B139" s="4" t="s">
        <v>61</v>
      </c>
      <c r="C139" s="49">
        <v>0</v>
      </c>
      <c r="D139" s="50">
        <v>0</v>
      </c>
      <c r="E139" s="50">
        <v>0</v>
      </c>
      <c r="F139" s="50">
        <v>0</v>
      </c>
      <c r="G139" s="50">
        <v>1.1186298782366333E-3</v>
      </c>
      <c r="H139" s="113">
        <v>4.4829141726798988E-4</v>
      </c>
    </row>
    <row r="140" spans="1:8" ht="15" customHeight="1" x14ac:dyDescent="0.25">
      <c r="A140" s="41" t="s">
        <v>405</v>
      </c>
      <c r="B140" s="4" t="s">
        <v>61</v>
      </c>
      <c r="C140" s="49">
        <v>3.772972395989526E-2</v>
      </c>
      <c r="D140" s="50">
        <v>0</v>
      </c>
      <c r="E140" s="50">
        <v>0</v>
      </c>
      <c r="F140" s="50">
        <v>1.6117632793322928E-2</v>
      </c>
      <c r="G140" s="50">
        <v>1.0694745885004398E-2</v>
      </c>
      <c r="H140" s="113">
        <v>1.8919892261806476E-2</v>
      </c>
    </row>
    <row r="141" spans="1:8" ht="15" customHeight="1" x14ac:dyDescent="0.25">
      <c r="A141" s="41" t="s">
        <v>406</v>
      </c>
      <c r="B141" s="4" t="s">
        <v>61</v>
      </c>
      <c r="C141" s="49">
        <v>4.3341097087030954E-2</v>
      </c>
      <c r="D141" s="50">
        <v>0</v>
      </c>
      <c r="E141" s="50">
        <v>0</v>
      </c>
      <c r="F141" s="50">
        <v>0</v>
      </c>
      <c r="G141" s="50">
        <v>0</v>
      </c>
      <c r="H141" s="113">
        <v>3.6846603971832195E-5</v>
      </c>
    </row>
    <row r="142" spans="1:8" ht="15" customHeight="1" x14ac:dyDescent="0.25">
      <c r="A142" s="41" t="s">
        <v>407</v>
      </c>
      <c r="B142" s="4" t="s">
        <v>61</v>
      </c>
      <c r="C142" s="49">
        <v>1.8788595585170275E-2</v>
      </c>
      <c r="D142" s="50">
        <v>0</v>
      </c>
      <c r="E142" s="50">
        <v>0</v>
      </c>
      <c r="F142" s="50">
        <v>0</v>
      </c>
      <c r="G142" s="50">
        <v>0</v>
      </c>
      <c r="H142" s="113">
        <v>1.0514344399147215E-4</v>
      </c>
    </row>
    <row r="143" spans="1:8" ht="15" customHeight="1" x14ac:dyDescent="0.25">
      <c r="A143" s="41" t="s">
        <v>408</v>
      </c>
      <c r="B143" s="4" t="s">
        <v>61</v>
      </c>
      <c r="C143" s="49">
        <v>2.78160699066606E-2</v>
      </c>
      <c r="D143" s="50">
        <v>0</v>
      </c>
      <c r="E143" s="50">
        <v>0</v>
      </c>
      <c r="F143" s="50">
        <v>0</v>
      </c>
      <c r="G143" s="50">
        <v>0</v>
      </c>
      <c r="H143" s="113">
        <v>0</v>
      </c>
    </row>
    <row r="144" spans="1:8" ht="15" customHeight="1" x14ac:dyDescent="0.25">
      <c r="A144" s="41" t="s">
        <v>409</v>
      </c>
      <c r="B144" s="4" t="s">
        <v>61</v>
      </c>
      <c r="C144" s="49">
        <v>4.791402951250652E-2</v>
      </c>
      <c r="D144" s="50">
        <v>0</v>
      </c>
      <c r="E144" s="50">
        <v>0</v>
      </c>
      <c r="F144" s="50">
        <v>0</v>
      </c>
      <c r="G144" s="50">
        <v>0</v>
      </c>
      <c r="H144" s="113">
        <v>6.714387694883217E-4</v>
      </c>
    </row>
    <row r="145" spans="1:8" ht="15" customHeight="1" x14ac:dyDescent="0.25">
      <c r="A145" s="41" t="s">
        <v>410</v>
      </c>
      <c r="B145" s="4" t="s">
        <v>61</v>
      </c>
      <c r="C145" s="49">
        <v>4.026287292036048E-2</v>
      </c>
      <c r="D145" s="50">
        <v>0</v>
      </c>
      <c r="E145" s="50">
        <v>0</v>
      </c>
      <c r="F145" s="50">
        <v>0</v>
      </c>
      <c r="G145" s="50">
        <v>0</v>
      </c>
      <c r="H145" s="113">
        <v>3.6846603971832195E-5</v>
      </c>
    </row>
    <row r="146" spans="1:8" ht="15" customHeight="1" x14ac:dyDescent="0.25">
      <c r="A146" s="41" t="s">
        <v>411</v>
      </c>
      <c r="B146" s="4" t="s">
        <v>61</v>
      </c>
      <c r="C146" s="49">
        <v>0</v>
      </c>
      <c r="D146" s="50">
        <v>0</v>
      </c>
      <c r="E146" s="50">
        <v>0</v>
      </c>
      <c r="F146" s="50">
        <v>0</v>
      </c>
      <c r="G146" s="50">
        <v>2.6086879901549589E-4</v>
      </c>
      <c r="H146" s="113">
        <v>0</v>
      </c>
    </row>
    <row r="147" spans="1:8" ht="15" customHeight="1" x14ac:dyDescent="0.25">
      <c r="A147" s="41" t="s">
        <v>412</v>
      </c>
      <c r="B147" s="4" t="s">
        <v>61</v>
      </c>
      <c r="C147" s="49">
        <v>0</v>
      </c>
      <c r="D147" s="50">
        <v>0</v>
      </c>
      <c r="E147" s="50">
        <v>0</v>
      </c>
      <c r="F147" s="50">
        <v>0</v>
      </c>
      <c r="G147" s="50">
        <v>2.1150539916439323E-3</v>
      </c>
      <c r="H147" s="113">
        <v>3.4518553635616697E-4</v>
      </c>
    </row>
    <row r="148" spans="1:8" ht="15" customHeight="1" x14ac:dyDescent="0.25">
      <c r="A148" s="41" t="s">
        <v>413</v>
      </c>
      <c r="B148" s="4" t="s">
        <v>61</v>
      </c>
      <c r="C148" s="49">
        <v>0</v>
      </c>
      <c r="D148" s="50">
        <v>0</v>
      </c>
      <c r="E148" s="50">
        <v>0</v>
      </c>
      <c r="F148" s="50">
        <v>0</v>
      </c>
      <c r="G148" s="50">
        <v>3.3604233717946402E-3</v>
      </c>
      <c r="H148" s="113">
        <v>7.0035615719387268E-4</v>
      </c>
    </row>
    <row r="149" spans="1:8" ht="15" customHeight="1" x14ac:dyDescent="0.25">
      <c r="A149" s="41" t="s">
        <v>275</v>
      </c>
      <c r="B149" s="4" t="s">
        <v>61</v>
      </c>
      <c r="C149" s="49">
        <v>0</v>
      </c>
      <c r="D149" s="50">
        <v>0</v>
      </c>
      <c r="E149" s="50">
        <v>0</v>
      </c>
      <c r="F149" s="50">
        <v>0</v>
      </c>
      <c r="G149" s="50">
        <v>1.0349940082559036E-3</v>
      </c>
      <c r="H149" s="113">
        <v>2.4802981379802304E-4</v>
      </c>
    </row>
    <row r="150" spans="1:8" ht="15" customHeight="1" x14ac:dyDescent="0.25">
      <c r="A150" s="41" t="s">
        <v>414</v>
      </c>
      <c r="B150" s="4" t="s">
        <v>61</v>
      </c>
      <c r="C150" s="49">
        <v>0</v>
      </c>
      <c r="D150" s="50">
        <v>0</v>
      </c>
      <c r="E150" s="50">
        <v>0</v>
      </c>
      <c r="F150" s="50">
        <v>0</v>
      </c>
      <c r="G150" s="50">
        <v>2.8206471489824385E-4</v>
      </c>
      <c r="H150" s="113">
        <v>4.105463723510264E-5</v>
      </c>
    </row>
    <row r="151" spans="1:8" ht="15" customHeight="1" x14ac:dyDescent="0.25">
      <c r="A151" s="41" t="s">
        <v>415</v>
      </c>
      <c r="B151" s="4" t="s">
        <v>61</v>
      </c>
      <c r="C151" s="49">
        <v>0</v>
      </c>
      <c r="D151" s="50">
        <v>0</v>
      </c>
      <c r="E151" s="50">
        <v>4.002527966719302E-2</v>
      </c>
      <c r="F151" s="50">
        <v>0</v>
      </c>
      <c r="G151" s="50">
        <v>1.2041328746140278E-2</v>
      </c>
      <c r="H151" s="113">
        <v>1.0911718731255831E-2</v>
      </c>
    </row>
    <row r="152" spans="1:8" ht="15" customHeight="1" x14ac:dyDescent="0.25">
      <c r="A152" s="41" t="s">
        <v>416</v>
      </c>
      <c r="B152" s="4" t="s">
        <v>61</v>
      </c>
      <c r="C152" s="49">
        <v>0</v>
      </c>
      <c r="D152" s="50">
        <v>0</v>
      </c>
      <c r="E152" s="50">
        <v>0</v>
      </c>
      <c r="F152" s="50">
        <v>0</v>
      </c>
      <c r="G152" s="50">
        <v>1.2415609070764854E-3</v>
      </c>
      <c r="H152" s="113">
        <v>1.4876055975380537E-3</v>
      </c>
    </row>
    <row r="153" spans="1:8" ht="15" customHeight="1" x14ac:dyDescent="0.25">
      <c r="A153" s="41" t="s">
        <v>417</v>
      </c>
      <c r="B153" s="4" t="s">
        <v>61</v>
      </c>
      <c r="C153" s="49">
        <v>0</v>
      </c>
      <c r="D153" s="50">
        <v>0</v>
      </c>
      <c r="E153" s="50">
        <v>0</v>
      </c>
      <c r="F153" s="50">
        <v>0</v>
      </c>
      <c r="G153" s="50">
        <v>0</v>
      </c>
      <c r="H153" s="113">
        <v>1.3677883885346672E-4</v>
      </c>
    </row>
    <row r="154" spans="1:8" ht="15" customHeight="1" x14ac:dyDescent="0.25">
      <c r="A154" s="41" t="s">
        <v>418</v>
      </c>
      <c r="B154" s="4" t="s">
        <v>61</v>
      </c>
      <c r="C154" s="49">
        <v>0</v>
      </c>
      <c r="D154" s="50">
        <v>0</v>
      </c>
      <c r="E154" s="50">
        <v>0</v>
      </c>
      <c r="F154" s="50">
        <v>0</v>
      </c>
      <c r="G154" s="50">
        <v>0</v>
      </c>
      <c r="H154" s="113">
        <v>9.8495029118576458E-5</v>
      </c>
    </row>
    <row r="155" spans="1:8" ht="15" customHeight="1" x14ac:dyDescent="0.25">
      <c r="A155" s="41" t="s">
        <v>419</v>
      </c>
      <c r="B155" s="4" t="s">
        <v>61</v>
      </c>
      <c r="C155" s="49">
        <v>0</v>
      </c>
      <c r="D155" s="50">
        <v>0</v>
      </c>
      <c r="E155" s="50">
        <v>0</v>
      </c>
      <c r="F155" s="50">
        <v>0</v>
      </c>
      <c r="G155" s="50">
        <v>0</v>
      </c>
      <c r="H155" s="113">
        <v>2.2275422374095288E-4</v>
      </c>
    </row>
    <row r="156" spans="1:8" ht="15" customHeight="1" x14ac:dyDescent="0.25">
      <c r="A156" s="41" t="s">
        <v>420</v>
      </c>
      <c r="B156" s="4" t="s">
        <v>61</v>
      </c>
      <c r="C156" s="49">
        <v>0</v>
      </c>
      <c r="D156" s="50">
        <v>0</v>
      </c>
      <c r="E156" s="50">
        <v>0</v>
      </c>
      <c r="F156" s="50">
        <v>0</v>
      </c>
      <c r="G156" s="50">
        <v>1.6861535030079859E-4</v>
      </c>
      <c r="H156" s="113">
        <v>1.3982968357070406E-4</v>
      </c>
    </row>
    <row r="157" spans="1:8" ht="15" customHeight="1" x14ac:dyDescent="0.25">
      <c r="A157" s="41" t="s">
        <v>421</v>
      </c>
      <c r="B157" s="4" t="s">
        <v>61</v>
      </c>
      <c r="C157" s="49">
        <v>0</v>
      </c>
      <c r="D157" s="50">
        <v>0</v>
      </c>
      <c r="E157" s="50">
        <v>0</v>
      </c>
      <c r="F157" s="50">
        <v>0</v>
      </c>
      <c r="G157" s="50">
        <v>0</v>
      </c>
      <c r="H157" s="113">
        <v>3.8113110299099908E-4</v>
      </c>
    </row>
    <row r="158" spans="1:8" ht="15" customHeight="1" x14ac:dyDescent="0.25">
      <c r="A158" s="41" t="s">
        <v>422</v>
      </c>
      <c r="B158" s="4" t="s">
        <v>61</v>
      </c>
      <c r="C158" s="49">
        <v>0</v>
      </c>
      <c r="D158" s="50">
        <v>0</v>
      </c>
      <c r="E158" s="50">
        <v>0</v>
      </c>
      <c r="F158" s="50">
        <v>0</v>
      </c>
      <c r="G158" s="50">
        <v>1.2365128928810819E-3</v>
      </c>
      <c r="H158" s="113">
        <v>7.234279172385395E-5</v>
      </c>
    </row>
    <row r="159" spans="1:8" ht="15" customHeight="1" x14ac:dyDescent="0.25">
      <c r="A159" s="41" t="s">
        <v>423</v>
      </c>
      <c r="B159" s="4" t="s">
        <v>61</v>
      </c>
      <c r="C159" s="49">
        <v>0</v>
      </c>
      <c r="D159" s="50">
        <v>0</v>
      </c>
      <c r="E159" s="50">
        <v>0</v>
      </c>
      <c r="F159" s="50">
        <v>0</v>
      </c>
      <c r="G159" s="50">
        <v>0</v>
      </c>
      <c r="H159" s="113">
        <v>8.2063392147331104E-5</v>
      </c>
    </row>
    <row r="160" spans="1:8" ht="15" customHeight="1" x14ac:dyDescent="0.25">
      <c r="A160" s="41" t="s">
        <v>424</v>
      </c>
      <c r="B160" s="4" t="s">
        <v>61</v>
      </c>
      <c r="C160" s="49">
        <v>0</v>
      </c>
      <c r="D160" s="50">
        <v>0</v>
      </c>
      <c r="E160" s="50">
        <v>0</v>
      </c>
      <c r="F160" s="50">
        <v>0</v>
      </c>
      <c r="G160" s="50">
        <v>0</v>
      </c>
      <c r="H160" s="113">
        <v>2.3134922026110712E-4</v>
      </c>
    </row>
    <row r="161" spans="1:8" ht="15" customHeight="1" x14ac:dyDescent="0.25">
      <c r="A161" s="41" t="s">
        <v>425</v>
      </c>
      <c r="B161" s="4" t="s">
        <v>61</v>
      </c>
      <c r="C161" s="49">
        <v>0</v>
      </c>
      <c r="D161" s="50">
        <v>0.18977836898469091</v>
      </c>
      <c r="E161" s="50">
        <v>0</v>
      </c>
      <c r="F161" s="50">
        <v>0</v>
      </c>
      <c r="G161" s="50">
        <v>8.2960845560821391E-3</v>
      </c>
      <c r="H161" s="113">
        <v>3.7264920067730744E-3</v>
      </c>
    </row>
    <row r="162" spans="1:8" ht="15" customHeight="1" x14ac:dyDescent="0.25">
      <c r="A162" s="41" t="s">
        <v>426</v>
      </c>
      <c r="B162" s="4" t="s">
        <v>61</v>
      </c>
      <c r="C162" s="49">
        <v>0</v>
      </c>
      <c r="D162" s="50">
        <v>0</v>
      </c>
      <c r="E162" s="50">
        <v>0</v>
      </c>
      <c r="F162" s="50">
        <v>0</v>
      </c>
      <c r="G162" s="50">
        <v>5.847565773278026E-5</v>
      </c>
      <c r="H162" s="113">
        <v>8.5803661331574042E-3</v>
      </c>
    </row>
    <row r="163" spans="1:8" ht="15" customHeight="1" x14ac:dyDescent="0.25">
      <c r="A163" s="41" t="s">
        <v>427</v>
      </c>
      <c r="B163" s="4" t="s">
        <v>61</v>
      </c>
      <c r="C163" s="49">
        <v>0</v>
      </c>
      <c r="D163" s="50">
        <v>0</v>
      </c>
      <c r="E163" s="50">
        <v>0</v>
      </c>
      <c r="F163" s="50">
        <v>0</v>
      </c>
      <c r="G163" s="50">
        <v>1.073177608616813E-3</v>
      </c>
      <c r="H163" s="113">
        <v>1.0728521093822036E-3</v>
      </c>
    </row>
    <row r="164" spans="1:8" ht="15" customHeight="1" x14ac:dyDescent="0.25">
      <c r="A164" s="41" t="s">
        <v>428</v>
      </c>
      <c r="B164" s="4" t="s">
        <v>61</v>
      </c>
      <c r="C164" s="49">
        <v>0</v>
      </c>
      <c r="D164" s="50">
        <v>0</v>
      </c>
      <c r="E164" s="50">
        <v>0</v>
      </c>
      <c r="F164" s="50">
        <v>0</v>
      </c>
      <c r="G164" s="50">
        <v>7.5518782719809861E-3</v>
      </c>
      <c r="H164" s="113">
        <v>3.1266814866945931E-3</v>
      </c>
    </row>
    <row r="165" spans="1:8" ht="15" customHeight="1" x14ac:dyDescent="0.25">
      <c r="A165" s="41" t="s">
        <v>429</v>
      </c>
      <c r="B165" s="4" t="s">
        <v>61</v>
      </c>
      <c r="C165" s="49">
        <v>0</v>
      </c>
      <c r="D165" s="50">
        <v>0</v>
      </c>
      <c r="E165" s="50">
        <v>0</v>
      </c>
      <c r="F165" s="50">
        <v>0</v>
      </c>
      <c r="G165" s="50">
        <v>1.1909294402845449E-2</v>
      </c>
      <c r="H165" s="113">
        <v>4.2663437583452963E-4</v>
      </c>
    </row>
    <row r="166" spans="1:8" ht="15" customHeight="1" x14ac:dyDescent="0.25">
      <c r="A166" s="41" t="s">
        <v>430</v>
      </c>
      <c r="B166" s="4" t="s">
        <v>61</v>
      </c>
      <c r="C166" s="49">
        <v>0</v>
      </c>
      <c r="D166" s="50">
        <v>0</v>
      </c>
      <c r="E166" s="50">
        <v>0</v>
      </c>
      <c r="F166" s="50">
        <v>0</v>
      </c>
      <c r="G166" s="50">
        <v>9.6980208071206948E-3</v>
      </c>
      <c r="H166" s="113">
        <v>1.3028543225344042E-2</v>
      </c>
    </row>
    <row r="167" spans="1:8" ht="15" customHeight="1" x14ac:dyDescent="0.25">
      <c r="A167" s="41" t="s">
        <v>431</v>
      </c>
      <c r="B167" s="4" t="s">
        <v>61</v>
      </c>
      <c r="C167" s="49">
        <v>6.022496658541817E-2</v>
      </c>
      <c r="D167" s="50">
        <v>0</v>
      </c>
      <c r="E167" s="50">
        <v>2.809699970978683E-3</v>
      </c>
      <c r="F167" s="50">
        <v>0</v>
      </c>
      <c r="G167" s="50">
        <v>0</v>
      </c>
      <c r="H167" s="113">
        <v>1.3510914784644357E-4</v>
      </c>
    </row>
    <row r="168" spans="1:8" ht="15" customHeight="1" x14ac:dyDescent="0.25">
      <c r="A168" s="41" t="s">
        <v>432</v>
      </c>
      <c r="B168" s="4" t="s">
        <v>61</v>
      </c>
      <c r="C168" s="49">
        <v>0</v>
      </c>
      <c r="D168" s="50">
        <v>0</v>
      </c>
      <c r="E168" s="50">
        <v>0.16438120206794063</v>
      </c>
      <c r="F168" s="50">
        <v>0</v>
      </c>
      <c r="G168" s="50">
        <v>9.6467252369244178E-5</v>
      </c>
      <c r="H168" s="113">
        <v>0</v>
      </c>
    </row>
    <row r="169" spans="1:8" ht="15" customHeight="1" x14ac:dyDescent="0.25">
      <c r="A169" s="41" t="s">
        <v>433</v>
      </c>
      <c r="B169" s="4" t="s">
        <v>61</v>
      </c>
      <c r="C169" s="49">
        <v>0</v>
      </c>
      <c r="D169" s="50">
        <v>0</v>
      </c>
      <c r="E169" s="50">
        <v>0</v>
      </c>
      <c r="F169" s="50">
        <v>0</v>
      </c>
      <c r="G169" s="50">
        <v>6.0920004049545861E-4</v>
      </c>
      <c r="H169" s="113">
        <v>3.5425840521344535E-4</v>
      </c>
    </row>
    <row r="170" spans="1:8" ht="15" customHeight="1" x14ac:dyDescent="0.25">
      <c r="A170" s="41" t="s">
        <v>253</v>
      </c>
      <c r="B170" s="4" t="s">
        <v>61</v>
      </c>
      <c r="C170" s="49">
        <v>0</v>
      </c>
      <c r="D170" s="50">
        <v>0</v>
      </c>
      <c r="E170" s="50">
        <v>0</v>
      </c>
      <c r="F170" s="50">
        <v>0</v>
      </c>
      <c r="G170" s="50">
        <v>1.405215824093659E-2</v>
      </c>
      <c r="H170" s="113">
        <v>8.1715279667291477E-3</v>
      </c>
    </row>
    <row r="171" spans="1:8" ht="15" customHeight="1" x14ac:dyDescent="0.25">
      <c r="A171" s="41" t="s">
        <v>434</v>
      </c>
      <c r="B171" s="4" t="s">
        <v>61</v>
      </c>
      <c r="C171" s="49">
        <v>0</v>
      </c>
      <c r="D171" s="50">
        <v>0</v>
      </c>
      <c r="E171" s="50">
        <v>0</v>
      </c>
      <c r="F171" s="50">
        <v>0</v>
      </c>
      <c r="G171" s="50">
        <v>1.1544443204232078E-4</v>
      </c>
      <c r="H171" s="113">
        <v>4.8868329490011786E-5</v>
      </c>
    </row>
    <row r="172" spans="1:8" ht="15" customHeight="1" x14ac:dyDescent="0.25">
      <c r="A172" s="41" t="s">
        <v>435</v>
      </c>
      <c r="B172" s="4" t="s">
        <v>61</v>
      </c>
      <c r="C172" s="49">
        <v>0</v>
      </c>
      <c r="D172" s="50">
        <v>0</v>
      </c>
      <c r="E172" s="50">
        <v>0</v>
      </c>
      <c r="F172" s="50">
        <v>0</v>
      </c>
      <c r="G172" s="50">
        <v>0</v>
      </c>
      <c r="H172" s="113">
        <v>3.3969276009691996E-5</v>
      </c>
    </row>
    <row r="173" spans="1:8" ht="15" customHeight="1" x14ac:dyDescent="0.25">
      <c r="A173" s="41" t="s">
        <v>436</v>
      </c>
      <c r="B173" s="4" t="s">
        <v>61</v>
      </c>
      <c r="C173" s="49">
        <v>0</v>
      </c>
      <c r="D173" s="50">
        <v>0</v>
      </c>
      <c r="E173" s="50">
        <v>0</v>
      </c>
      <c r="F173" s="50">
        <v>0</v>
      </c>
      <c r="G173" s="50">
        <v>0</v>
      </c>
      <c r="H173" s="113">
        <v>2.0397850277101604E-5</v>
      </c>
    </row>
    <row r="174" spans="1:8" ht="15" customHeight="1" x14ac:dyDescent="0.25">
      <c r="A174" s="41" t="s">
        <v>437</v>
      </c>
      <c r="B174" s="4" t="s">
        <v>61</v>
      </c>
      <c r="C174" s="49">
        <v>0</v>
      </c>
      <c r="D174" s="50">
        <v>0</v>
      </c>
      <c r="E174" s="50">
        <v>0</v>
      </c>
      <c r="F174" s="50">
        <v>1.1641515646462288E-3</v>
      </c>
      <c r="G174" s="50">
        <v>0</v>
      </c>
      <c r="H174" s="113">
        <v>5.7595887001595959E-5</v>
      </c>
    </row>
    <row r="175" spans="1:8" ht="15" customHeight="1" x14ac:dyDescent="0.25">
      <c r="A175" s="41" t="s">
        <v>438</v>
      </c>
      <c r="B175" s="4" t="s">
        <v>61</v>
      </c>
      <c r="C175" s="49">
        <v>0</v>
      </c>
      <c r="D175" s="50">
        <v>0</v>
      </c>
      <c r="E175" s="50">
        <v>0</v>
      </c>
      <c r="F175" s="50">
        <v>0</v>
      </c>
      <c r="G175" s="50">
        <v>1.7163244086252827E-3</v>
      </c>
      <c r="H175" s="113">
        <v>1.7691272430281459E-3</v>
      </c>
    </row>
    <row r="176" spans="1:8" ht="15" customHeight="1" x14ac:dyDescent="0.25">
      <c r="A176" s="41" t="s">
        <v>439</v>
      </c>
      <c r="B176" s="4" t="s">
        <v>61</v>
      </c>
      <c r="C176" s="49">
        <v>0</v>
      </c>
      <c r="D176" s="50">
        <v>0</v>
      </c>
      <c r="E176" s="50">
        <v>0</v>
      </c>
      <c r="F176" s="50">
        <v>0</v>
      </c>
      <c r="G176" s="50">
        <v>6.5979901728696697E-4</v>
      </c>
      <c r="H176" s="113">
        <v>6.8009777786736368E-4</v>
      </c>
    </row>
    <row r="177" spans="1:8" ht="15" customHeight="1" x14ac:dyDescent="0.25">
      <c r="A177" s="41" t="s">
        <v>440</v>
      </c>
      <c r="B177" s="4" t="s">
        <v>61</v>
      </c>
      <c r="C177" s="49">
        <v>0</v>
      </c>
      <c r="D177" s="50">
        <v>0</v>
      </c>
      <c r="E177" s="50">
        <v>8.5701684261883154E-2</v>
      </c>
      <c r="F177" s="50">
        <v>0</v>
      </c>
      <c r="G177" s="50">
        <v>2.5043806468692624E-4</v>
      </c>
      <c r="H177" s="113">
        <v>1.3279325600474797E-3</v>
      </c>
    </row>
    <row r="178" spans="1:8" ht="15" customHeight="1" x14ac:dyDescent="0.25">
      <c r="A178" s="41" t="s">
        <v>441</v>
      </c>
      <c r="B178" s="4" t="s">
        <v>61</v>
      </c>
      <c r="C178" s="49">
        <v>0</v>
      </c>
      <c r="D178" s="50">
        <v>0</v>
      </c>
      <c r="E178" s="50">
        <v>0</v>
      </c>
      <c r="F178" s="50">
        <v>0</v>
      </c>
      <c r="G178" s="50">
        <v>2.2262429580239946E-3</v>
      </c>
      <c r="H178" s="113">
        <v>4.104939237964224E-3</v>
      </c>
    </row>
    <row r="179" spans="1:8" ht="15" customHeight="1" x14ac:dyDescent="0.25">
      <c r="A179" s="41" t="s">
        <v>442</v>
      </c>
      <c r="B179" s="4" t="s">
        <v>61</v>
      </c>
      <c r="C179" s="49">
        <v>0</v>
      </c>
      <c r="D179" s="50">
        <v>0</v>
      </c>
      <c r="E179" s="50">
        <v>0</v>
      </c>
      <c r="F179" s="50">
        <v>0</v>
      </c>
      <c r="G179" s="50">
        <v>7.7048344032742586E-4</v>
      </c>
      <c r="H179" s="113">
        <v>5.332109916336567E-5</v>
      </c>
    </row>
    <row r="180" spans="1:8" ht="15" customHeight="1" x14ac:dyDescent="0.25">
      <c r="A180" s="41" t="s">
        <v>251</v>
      </c>
      <c r="B180" s="4" t="s">
        <v>61</v>
      </c>
      <c r="C180" s="49">
        <v>0</v>
      </c>
      <c r="D180" s="50">
        <v>0</v>
      </c>
      <c r="E180" s="50">
        <v>0</v>
      </c>
      <c r="F180" s="50">
        <v>0</v>
      </c>
      <c r="G180" s="50">
        <v>6.0468809493953567E-3</v>
      </c>
      <c r="H180" s="113">
        <v>4.9928925061321712E-4</v>
      </c>
    </row>
    <row r="181" spans="1:8" ht="15" customHeight="1" x14ac:dyDescent="0.25">
      <c r="A181" s="41" t="s">
        <v>443</v>
      </c>
      <c r="B181" s="4" t="s">
        <v>61</v>
      </c>
      <c r="C181" s="49">
        <v>2.9525807152525639E-2</v>
      </c>
      <c r="D181" s="50">
        <v>0</v>
      </c>
      <c r="E181" s="50">
        <v>5.324337310939938E-3</v>
      </c>
      <c r="F181" s="50">
        <v>0</v>
      </c>
      <c r="G181" s="50">
        <v>3.7761010238408763E-3</v>
      </c>
      <c r="H181" s="113">
        <v>1.0254994870102205E-2</v>
      </c>
    </row>
    <row r="182" spans="1:8" ht="15" customHeight="1" x14ac:dyDescent="0.25">
      <c r="A182" s="41" t="s">
        <v>444</v>
      </c>
      <c r="B182" s="4" t="s">
        <v>61</v>
      </c>
      <c r="C182" s="49">
        <v>0</v>
      </c>
      <c r="D182" s="50">
        <v>0</v>
      </c>
      <c r="E182" s="50">
        <v>0</v>
      </c>
      <c r="F182" s="50">
        <v>0</v>
      </c>
      <c r="G182" s="50">
        <v>6.8244788677217336E-4</v>
      </c>
      <c r="H182" s="113">
        <v>1.2654347227629504E-3</v>
      </c>
    </row>
    <row r="183" spans="1:8" ht="15" customHeight="1" x14ac:dyDescent="0.25">
      <c r="A183" s="41" t="s">
        <v>445</v>
      </c>
      <c r="B183" s="4" t="s">
        <v>61</v>
      </c>
      <c r="C183" s="49">
        <v>0</v>
      </c>
      <c r="D183" s="50">
        <v>0</v>
      </c>
      <c r="E183" s="50">
        <v>0</v>
      </c>
      <c r="F183" s="50">
        <v>0</v>
      </c>
      <c r="G183" s="50">
        <v>6.8677549888321136E-3</v>
      </c>
      <c r="H183" s="113">
        <v>1.5673288988922369E-3</v>
      </c>
    </row>
    <row r="184" spans="1:8" ht="15" customHeight="1" x14ac:dyDescent="0.25">
      <c r="A184" s="41" t="s">
        <v>446</v>
      </c>
      <c r="B184" s="4" t="s">
        <v>61</v>
      </c>
      <c r="C184" s="49">
        <v>0</v>
      </c>
      <c r="D184" s="50">
        <v>0</v>
      </c>
      <c r="E184" s="50">
        <v>0</v>
      </c>
      <c r="F184" s="50">
        <v>0</v>
      </c>
      <c r="G184" s="50">
        <v>6.1317568523614147E-4</v>
      </c>
      <c r="H184" s="113">
        <v>1.3993626347058783E-4</v>
      </c>
    </row>
    <row r="185" spans="1:8" ht="15" customHeight="1" x14ac:dyDescent="0.25">
      <c r="A185" s="41" t="s">
        <v>447</v>
      </c>
      <c r="B185" s="4" t="s">
        <v>61</v>
      </c>
      <c r="C185" s="49">
        <v>0</v>
      </c>
      <c r="D185" s="50">
        <v>0</v>
      </c>
      <c r="E185" s="50">
        <v>1.4870446689975399E-2</v>
      </c>
      <c r="F185" s="50">
        <v>0</v>
      </c>
      <c r="G185" s="50">
        <v>2.1469368472716768E-3</v>
      </c>
      <c r="H185" s="113">
        <v>1.4927754901960738E-2</v>
      </c>
    </row>
    <row r="186" spans="1:8" ht="15" customHeight="1" x14ac:dyDescent="0.25">
      <c r="A186" s="41" t="s">
        <v>448</v>
      </c>
      <c r="B186" s="4" t="s">
        <v>61</v>
      </c>
      <c r="C186" s="49">
        <v>0</v>
      </c>
      <c r="D186" s="50">
        <v>0</v>
      </c>
      <c r="E186" s="50">
        <v>0</v>
      </c>
      <c r="F186" s="50">
        <v>0</v>
      </c>
      <c r="G186" s="50">
        <v>6.1239985677472132E-3</v>
      </c>
      <c r="H186" s="113">
        <v>7.6969089656861471E-3</v>
      </c>
    </row>
    <row r="187" spans="1:8" ht="15" customHeight="1" x14ac:dyDescent="0.25">
      <c r="A187" s="41" t="s">
        <v>449</v>
      </c>
      <c r="B187" s="4" t="s">
        <v>61</v>
      </c>
      <c r="C187" s="49">
        <v>0</v>
      </c>
      <c r="D187" s="50">
        <v>0</v>
      </c>
      <c r="E187" s="50">
        <v>0</v>
      </c>
      <c r="F187" s="50">
        <v>0</v>
      </c>
      <c r="G187" s="50">
        <v>4.6073234240515041E-7</v>
      </c>
      <c r="H187" s="113">
        <v>1.6505113458429383E-8</v>
      </c>
    </row>
    <row r="188" spans="1:8" ht="15" customHeight="1" x14ac:dyDescent="0.25">
      <c r="A188" s="41" t="s">
        <v>450</v>
      </c>
      <c r="B188" s="4" t="s">
        <v>61</v>
      </c>
      <c r="C188" s="49">
        <v>0</v>
      </c>
      <c r="D188" s="50">
        <v>0</v>
      </c>
      <c r="E188" s="50">
        <v>0</v>
      </c>
      <c r="F188" s="50">
        <v>0</v>
      </c>
      <c r="G188" s="50">
        <v>4.4144300388759489E-3</v>
      </c>
      <c r="H188" s="113">
        <v>5.8279970888064437E-3</v>
      </c>
    </row>
    <row r="189" spans="1:8" ht="15" customHeight="1" x14ac:dyDescent="0.25">
      <c r="A189" s="41" t="s">
        <v>451</v>
      </c>
      <c r="B189" s="4" t="s">
        <v>61</v>
      </c>
      <c r="C189" s="49">
        <v>0</v>
      </c>
      <c r="D189" s="50">
        <v>0</v>
      </c>
      <c r="E189" s="50">
        <v>0</v>
      </c>
      <c r="F189" s="50">
        <v>0</v>
      </c>
      <c r="G189" s="50">
        <v>1.6948025320949044E-3</v>
      </c>
      <c r="H189" s="113">
        <v>7.2017752507954751E-5</v>
      </c>
    </row>
    <row r="190" spans="1:8" ht="15" customHeight="1" x14ac:dyDescent="0.25">
      <c r="A190" s="41" t="s">
        <v>452</v>
      </c>
      <c r="B190" s="4" t="s">
        <v>61</v>
      </c>
      <c r="C190" s="49">
        <v>0</v>
      </c>
      <c r="D190" s="50">
        <v>0</v>
      </c>
      <c r="E190" s="50">
        <v>0</v>
      </c>
      <c r="F190" s="50">
        <v>0</v>
      </c>
      <c r="G190" s="50">
        <v>3.9853673116819104E-3</v>
      </c>
      <c r="H190" s="113">
        <v>1.1611319631852724E-3</v>
      </c>
    </row>
    <row r="191" spans="1:8" ht="15" customHeight="1" x14ac:dyDescent="0.25">
      <c r="A191" s="41" t="s">
        <v>453</v>
      </c>
      <c r="B191" s="4" t="s">
        <v>61</v>
      </c>
      <c r="C191" s="49">
        <v>0</v>
      </c>
      <c r="D191" s="50">
        <v>0.10097561692125911</v>
      </c>
      <c r="E191" s="50">
        <v>0</v>
      </c>
      <c r="F191" s="50">
        <v>0</v>
      </c>
      <c r="G191" s="50">
        <v>4.4141082071840311E-3</v>
      </c>
      <c r="H191" s="113">
        <v>1.9827593173508944E-3</v>
      </c>
    </row>
    <row r="192" spans="1:8" ht="15" customHeight="1" x14ac:dyDescent="0.25">
      <c r="A192" s="41" t="s">
        <v>454</v>
      </c>
      <c r="B192" s="4" t="s">
        <v>61</v>
      </c>
      <c r="C192" s="49">
        <v>0</v>
      </c>
      <c r="D192" s="50">
        <v>0</v>
      </c>
      <c r="E192" s="50">
        <v>0</v>
      </c>
      <c r="F192" s="50">
        <v>0</v>
      </c>
      <c r="G192" s="50">
        <v>7.1400449552903584E-5</v>
      </c>
      <c r="H192" s="113">
        <v>6.2218465853983921E-5</v>
      </c>
    </row>
    <row r="193" spans="1:8" ht="15" customHeight="1" x14ac:dyDescent="0.25">
      <c r="A193" s="41" t="s">
        <v>455</v>
      </c>
      <c r="B193" s="4" t="s">
        <v>61</v>
      </c>
      <c r="C193" s="49">
        <v>0</v>
      </c>
      <c r="D193" s="50">
        <v>0</v>
      </c>
      <c r="E193" s="50">
        <v>0</v>
      </c>
      <c r="F193" s="50">
        <v>0</v>
      </c>
      <c r="G193" s="50">
        <v>0</v>
      </c>
      <c r="H193" s="113">
        <v>1.1636397819135613E-4</v>
      </c>
    </row>
    <row r="194" spans="1:8" ht="15" customHeight="1" x14ac:dyDescent="0.25">
      <c r="A194" s="41" t="s">
        <v>456</v>
      </c>
      <c r="B194" s="4" t="s">
        <v>61</v>
      </c>
      <c r="C194" s="49">
        <v>0</v>
      </c>
      <c r="D194" s="50">
        <v>0</v>
      </c>
      <c r="E194" s="50">
        <v>0</v>
      </c>
      <c r="F194" s="50">
        <v>0</v>
      </c>
      <c r="G194" s="50">
        <v>1.1888740711812288E-3</v>
      </c>
      <c r="H194" s="113">
        <v>1.2675808611308848E-4</v>
      </c>
    </row>
    <row r="195" spans="1:8" ht="15" customHeight="1" x14ac:dyDescent="0.25">
      <c r="A195" s="41" t="s">
        <v>457</v>
      </c>
      <c r="B195" s="4" t="s">
        <v>61</v>
      </c>
      <c r="C195" s="49">
        <v>0</v>
      </c>
      <c r="D195" s="50">
        <v>0</v>
      </c>
      <c r="E195" s="50">
        <v>0</v>
      </c>
      <c r="F195" s="50">
        <v>0</v>
      </c>
      <c r="G195" s="50">
        <v>0</v>
      </c>
      <c r="H195" s="113">
        <v>4.1078013208126049E-5</v>
      </c>
    </row>
    <row r="196" spans="1:8" ht="15" customHeight="1" x14ac:dyDescent="0.25">
      <c r="A196" s="41" t="s">
        <v>458</v>
      </c>
      <c r="B196" s="4" t="s">
        <v>61</v>
      </c>
      <c r="C196" s="49">
        <v>0</v>
      </c>
      <c r="D196" s="50">
        <v>0</v>
      </c>
      <c r="E196" s="50">
        <v>5.8117840219845743E-2</v>
      </c>
      <c r="F196" s="50">
        <v>0</v>
      </c>
      <c r="G196" s="50">
        <v>1.4628727246141098E-4</v>
      </c>
      <c r="H196" s="113">
        <v>6.2328967468080164E-4</v>
      </c>
    </row>
    <row r="197" spans="1:8" ht="15" customHeight="1" x14ac:dyDescent="0.25">
      <c r="A197" s="41" t="s">
        <v>459</v>
      </c>
      <c r="B197" s="4" t="s">
        <v>61</v>
      </c>
      <c r="C197" s="49">
        <v>0</v>
      </c>
      <c r="D197" s="50">
        <v>0</v>
      </c>
      <c r="E197" s="50">
        <v>0</v>
      </c>
      <c r="F197" s="50">
        <v>0</v>
      </c>
      <c r="G197" s="50">
        <v>5.3852486596711593E-3</v>
      </c>
      <c r="H197" s="113">
        <v>3.5441169145777039E-3</v>
      </c>
    </row>
    <row r="198" spans="1:8" ht="15" customHeight="1" x14ac:dyDescent="0.25">
      <c r="A198" s="41" t="s">
        <v>460</v>
      </c>
      <c r="B198" s="4" t="s">
        <v>61</v>
      </c>
      <c r="C198" s="49">
        <v>0</v>
      </c>
      <c r="D198" s="50">
        <v>0</v>
      </c>
      <c r="E198" s="50">
        <v>0</v>
      </c>
      <c r="F198" s="50">
        <v>0</v>
      </c>
      <c r="G198" s="50">
        <v>2.5871914162287233E-3</v>
      </c>
      <c r="H198" s="113">
        <v>1.7417713853001015E-3</v>
      </c>
    </row>
    <row r="199" spans="1:8" ht="15" customHeight="1" x14ac:dyDescent="0.25">
      <c r="A199" s="41" t="s">
        <v>461</v>
      </c>
      <c r="B199" s="4" t="s">
        <v>61</v>
      </c>
      <c r="C199" s="49">
        <v>0</v>
      </c>
      <c r="D199" s="50">
        <v>0</v>
      </c>
      <c r="E199" s="50">
        <v>0</v>
      </c>
      <c r="F199" s="50">
        <v>0</v>
      </c>
      <c r="G199" s="50">
        <v>5.8980128971984244E-5</v>
      </c>
      <c r="H199" s="113">
        <v>1.9092626440240211E-4</v>
      </c>
    </row>
    <row r="200" spans="1:8" ht="15" customHeight="1" x14ac:dyDescent="0.25">
      <c r="A200" s="41" t="s">
        <v>462</v>
      </c>
      <c r="B200" s="4" t="s">
        <v>61</v>
      </c>
      <c r="C200" s="49">
        <v>0</v>
      </c>
      <c r="D200" s="50">
        <v>0</v>
      </c>
      <c r="E200" s="50">
        <v>0</v>
      </c>
      <c r="F200" s="50">
        <v>3.7163301681438249E-2</v>
      </c>
      <c r="G200" s="50">
        <v>5.7029402187518648E-3</v>
      </c>
      <c r="H200" s="113">
        <v>5.4470212861322636E-5</v>
      </c>
    </row>
    <row r="201" spans="1:8" ht="15" customHeight="1" x14ac:dyDescent="0.25">
      <c r="A201" s="41" t="s">
        <v>463</v>
      </c>
      <c r="B201" s="4" t="s">
        <v>61</v>
      </c>
      <c r="C201" s="49">
        <v>0</v>
      </c>
      <c r="D201" s="50">
        <v>0</v>
      </c>
      <c r="E201" s="50">
        <v>0</v>
      </c>
      <c r="F201" s="50">
        <v>0</v>
      </c>
      <c r="G201" s="50">
        <v>2.7202206773550442E-3</v>
      </c>
      <c r="H201" s="113">
        <v>2.2207999351591115E-3</v>
      </c>
    </row>
    <row r="202" spans="1:8" ht="15" customHeight="1" x14ac:dyDescent="0.25">
      <c r="A202" s="41" t="s">
        <v>464</v>
      </c>
      <c r="B202" s="4" t="s">
        <v>61</v>
      </c>
      <c r="C202" s="49">
        <v>0</v>
      </c>
      <c r="D202" s="50">
        <v>0</v>
      </c>
      <c r="E202" s="50">
        <v>0</v>
      </c>
      <c r="F202" s="50">
        <v>0</v>
      </c>
      <c r="G202" s="50">
        <v>2.0833291840170187E-3</v>
      </c>
      <c r="H202" s="113">
        <v>1.7008389632854066E-3</v>
      </c>
    </row>
    <row r="203" spans="1:8" ht="15" customHeight="1" x14ac:dyDescent="0.25">
      <c r="A203" s="41" t="s">
        <v>465</v>
      </c>
      <c r="B203" s="4" t="s">
        <v>61</v>
      </c>
      <c r="C203" s="49">
        <v>0</v>
      </c>
      <c r="D203" s="50">
        <v>0</v>
      </c>
      <c r="E203" s="50">
        <v>0</v>
      </c>
      <c r="F203" s="50">
        <v>0</v>
      </c>
      <c r="G203" s="50">
        <v>2.9929664503207652E-3</v>
      </c>
      <c r="H203" s="113">
        <v>1.7027823990821401E-4</v>
      </c>
    </row>
    <row r="204" spans="1:8" ht="15" customHeight="1" x14ac:dyDescent="0.25">
      <c r="A204" s="41" t="s">
        <v>466</v>
      </c>
      <c r="B204" s="4" t="s">
        <v>61</v>
      </c>
      <c r="C204" s="49">
        <v>0</v>
      </c>
      <c r="D204" s="50">
        <v>0</v>
      </c>
      <c r="E204" s="50">
        <v>0</v>
      </c>
      <c r="F204" s="50">
        <v>0</v>
      </c>
      <c r="G204" s="50">
        <v>4.2254800139412794E-4</v>
      </c>
      <c r="H204" s="113">
        <v>7.3501979004934404E-4</v>
      </c>
    </row>
    <row r="205" spans="1:8" ht="15" customHeight="1" x14ac:dyDescent="0.25">
      <c r="A205" s="41" t="s">
        <v>467</v>
      </c>
      <c r="B205" s="4" t="s">
        <v>61</v>
      </c>
      <c r="C205" s="49">
        <v>0</v>
      </c>
      <c r="D205" s="50">
        <v>0</v>
      </c>
      <c r="E205" s="50">
        <v>0</v>
      </c>
      <c r="F205" s="50">
        <v>0</v>
      </c>
      <c r="G205" s="50">
        <v>3.0992055864952918E-3</v>
      </c>
      <c r="H205" s="113">
        <v>4.6013108400450161E-3</v>
      </c>
    </row>
    <row r="206" spans="1:8" ht="15" customHeight="1" x14ac:dyDescent="0.25">
      <c r="A206" s="41" t="s">
        <v>468</v>
      </c>
      <c r="B206" s="4" t="s">
        <v>61</v>
      </c>
      <c r="C206" s="49">
        <v>0</v>
      </c>
      <c r="D206" s="50">
        <v>0</v>
      </c>
      <c r="E206" s="50">
        <v>0</v>
      </c>
      <c r="F206" s="50">
        <v>0</v>
      </c>
      <c r="G206" s="50">
        <v>0</v>
      </c>
      <c r="H206" s="113">
        <v>2.4122798858498378E-4</v>
      </c>
    </row>
    <row r="207" spans="1:8" ht="15" customHeight="1" x14ac:dyDescent="0.25">
      <c r="A207" s="41" t="s">
        <v>469</v>
      </c>
      <c r="B207" s="4" t="s">
        <v>61</v>
      </c>
      <c r="C207" s="49">
        <v>0</v>
      </c>
      <c r="D207" s="50">
        <v>0</v>
      </c>
      <c r="E207" s="50">
        <v>0</v>
      </c>
      <c r="F207" s="50">
        <v>0</v>
      </c>
      <c r="G207" s="50">
        <v>5.2799563648116251E-3</v>
      </c>
      <c r="H207" s="113">
        <v>5.8935502054558641E-3</v>
      </c>
    </row>
    <row r="208" spans="1:8" ht="15" customHeight="1" x14ac:dyDescent="0.25">
      <c r="A208" s="41" t="s">
        <v>470</v>
      </c>
      <c r="B208" s="4" t="s">
        <v>61</v>
      </c>
      <c r="C208" s="49">
        <v>0</v>
      </c>
      <c r="D208" s="50">
        <v>0</v>
      </c>
      <c r="E208" s="50">
        <v>0</v>
      </c>
      <c r="F208" s="50">
        <v>0</v>
      </c>
      <c r="G208" s="50">
        <v>0</v>
      </c>
      <c r="H208" s="113">
        <v>1.6237164946720879E-4</v>
      </c>
    </row>
    <row r="209" spans="1:8" ht="15" customHeight="1" x14ac:dyDescent="0.25">
      <c r="A209" s="41" t="s">
        <v>471</v>
      </c>
      <c r="B209" s="4" t="s">
        <v>61</v>
      </c>
      <c r="C209" s="49">
        <v>0</v>
      </c>
      <c r="D209" s="50">
        <v>0</v>
      </c>
      <c r="E209" s="50">
        <v>0</v>
      </c>
      <c r="F209" s="50">
        <v>0</v>
      </c>
      <c r="G209" s="50">
        <v>5.1548483675426015E-3</v>
      </c>
      <c r="H209" s="113">
        <v>3.5705442395623605E-3</v>
      </c>
    </row>
    <row r="210" spans="1:8" ht="15" customHeight="1" x14ac:dyDescent="0.25">
      <c r="A210" s="41" t="s">
        <v>472</v>
      </c>
      <c r="B210" s="4" t="s">
        <v>61</v>
      </c>
      <c r="C210" s="49">
        <v>0</v>
      </c>
      <c r="D210" s="50">
        <v>0</v>
      </c>
      <c r="E210" s="50">
        <v>0</v>
      </c>
      <c r="F210" s="50">
        <v>0</v>
      </c>
      <c r="G210" s="50">
        <v>0</v>
      </c>
      <c r="H210" s="113">
        <v>1.9003036919723766E-4</v>
      </c>
    </row>
    <row r="211" spans="1:8" ht="15" customHeight="1" x14ac:dyDescent="0.25">
      <c r="A211" s="41" t="s">
        <v>473</v>
      </c>
      <c r="B211" s="4" t="s">
        <v>61</v>
      </c>
      <c r="C211" s="49">
        <v>9.2527246217083775E-2</v>
      </c>
      <c r="D211" s="50">
        <v>0</v>
      </c>
      <c r="E211" s="50">
        <v>0.12034259329404237</v>
      </c>
      <c r="F211" s="50">
        <v>0</v>
      </c>
      <c r="G211" s="50">
        <v>8.1677421282013192E-5</v>
      </c>
      <c r="H211" s="113">
        <v>4.439467393130457E-4</v>
      </c>
    </row>
    <row r="212" spans="1:8" ht="15" customHeight="1" x14ac:dyDescent="0.25">
      <c r="A212" s="41" t="s">
        <v>474</v>
      </c>
      <c r="B212" s="4" t="s">
        <v>61</v>
      </c>
      <c r="C212" s="49">
        <v>0</v>
      </c>
      <c r="D212" s="50">
        <v>0</v>
      </c>
      <c r="E212" s="50">
        <v>0</v>
      </c>
      <c r="F212" s="50">
        <v>0</v>
      </c>
      <c r="G212" s="50">
        <v>0</v>
      </c>
      <c r="H212" s="113">
        <v>4.1876151515548802E-6</v>
      </c>
    </row>
    <row r="213" spans="1:8" ht="15" customHeight="1" x14ac:dyDescent="0.25">
      <c r="A213" s="41" t="s">
        <v>249</v>
      </c>
      <c r="B213" s="4" t="s">
        <v>61</v>
      </c>
      <c r="C213" s="49">
        <v>0</v>
      </c>
      <c r="D213" s="50">
        <v>0</v>
      </c>
      <c r="E213" s="50">
        <v>0</v>
      </c>
      <c r="F213" s="50">
        <v>0</v>
      </c>
      <c r="G213" s="50">
        <v>0</v>
      </c>
      <c r="H213" s="113">
        <v>6.2384021875953202E-5</v>
      </c>
    </row>
    <row r="214" spans="1:8" ht="15" customHeight="1" x14ac:dyDescent="0.25">
      <c r="A214" s="41" t="s">
        <v>475</v>
      </c>
      <c r="B214" s="4" t="s">
        <v>61</v>
      </c>
      <c r="C214" s="49">
        <v>3.620630553604709E-2</v>
      </c>
      <c r="D214" s="50">
        <v>0</v>
      </c>
      <c r="E214" s="50">
        <v>0</v>
      </c>
      <c r="F214" s="50">
        <v>0</v>
      </c>
      <c r="G214" s="50">
        <v>7.7200184970660632E-3</v>
      </c>
      <c r="H214" s="113">
        <v>1.4483718530748965E-3</v>
      </c>
    </row>
    <row r="215" spans="1:8" ht="15" customHeight="1" x14ac:dyDescent="0.25">
      <c r="A215" s="41" t="s">
        <v>476</v>
      </c>
      <c r="B215" s="4" t="s">
        <v>61</v>
      </c>
      <c r="C215" s="49">
        <v>0</v>
      </c>
      <c r="D215" s="50">
        <v>0</v>
      </c>
      <c r="E215" s="50">
        <v>0</v>
      </c>
      <c r="F215" s="50">
        <v>0</v>
      </c>
      <c r="G215" s="50">
        <v>2.3880059564802126E-3</v>
      </c>
      <c r="H215" s="113">
        <v>6.1471556594637535E-5</v>
      </c>
    </row>
    <row r="216" spans="1:8" ht="15" customHeight="1" x14ac:dyDescent="0.25">
      <c r="A216" s="41" t="s">
        <v>477</v>
      </c>
      <c r="B216" s="4" t="s">
        <v>61</v>
      </c>
      <c r="C216" s="49">
        <v>0</v>
      </c>
      <c r="D216" s="50">
        <v>0</v>
      </c>
      <c r="E216" s="50">
        <v>0</v>
      </c>
      <c r="F216" s="50">
        <v>0</v>
      </c>
      <c r="G216" s="50">
        <v>4.9151177790205606E-4</v>
      </c>
      <c r="H216" s="113">
        <v>3.7675324906823526E-5</v>
      </c>
    </row>
    <row r="217" spans="1:8" ht="15" customHeight="1" x14ac:dyDescent="0.25">
      <c r="A217" s="41" t="s">
        <v>478</v>
      </c>
      <c r="B217" s="4" t="s">
        <v>61</v>
      </c>
      <c r="C217" s="49">
        <v>1.182818699006875E-2</v>
      </c>
      <c r="D217" s="50">
        <v>0</v>
      </c>
      <c r="E217" s="50">
        <v>0</v>
      </c>
      <c r="F217" s="50">
        <v>3.5903210074027268E-2</v>
      </c>
      <c r="G217" s="50">
        <v>8.3194805864151497E-3</v>
      </c>
      <c r="H217" s="113">
        <v>7.6227240793494341E-3</v>
      </c>
    </row>
    <row r="218" spans="1:8" ht="15" customHeight="1" x14ac:dyDescent="0.25">
      <c r="A218" s="41" t="s">
        <v>479</v>
      </c>
      <c r="B218" s="4" t="s">
        <v>61</v>
      </c>
      <c r="C218" s="49">
        <v>0</v>
      </c>
      <c r="D218" s="50">
        <v>0</v>
      </c>
      <c r="E218" s="50">
        <v>0</v>
      </c>
      <c r="F218" s="50">
        <v>0</v>
      </c>
      <c r="G218" s="50">
        <v>3.4664428576677776E-4</v>
      </c>
      <c r="H218" s="113">
        <v>4.4250506338310854E-4</v>
      </c>
    </row>
    <row r="219" spans="1:8" ht="15" customHeight="1" x14ac:dyDescent="0.25">
      <c r="A219" s="41" t="s">
        <v>480</v>
      </c>
      <c r="B219" s="4" t="s">
        <v>61</v>
      </c>
      <c r="C219" s="49">
        <v>0</v>
      </c>
      <c r="D219" s="50">
        <v>0</v>
      </c>
      <c r="E219" s="50">
        <v>3.8295403609738911E-2</v>
      </c>
      <c r="F219" s="50">
        <v>2.2897001647016468E-2</v>
      </c>
      <c r="G219" s="50">
        <v>1.2891856568684825E-2</v>
      </c>
      <c r="H219" s="113">
        <v>9.7566565275942537E-3</v>
      </c>
    </row>
    <row r="220" spans="1:8" ht="15" customHeight="1" x14ac:dyDescent="0.25">
      <c r="A220" s="41" t="s">
        <v>481</v>
      </c>
      <c r="B220" s="4" t="s">
        <v>61</v>
      </c>
      <c r="C220" s="49">
        <v>0</v>
      </c>
      <c r="D220" s="50">
        <v>0</v>
      </c>
      <c r="E220" s="50">
        <v>0</v>
      </c>
      <c r="F220" s="50">
        <v>0</v>
      </c>
      <c r="G220" s="50">
        <v>2.8826136223116423E-3</v>
      </c>
      <c r="H220" s="113">
        <v>0</v>
      </c>
    </row>
    <row r="221" spans="1:8" ht="15" customHeight="1" x14ac:dyDescent="0.25">
      <c r="A221" s="41" t="s">
        <v>482</v>
      </c>
      <c r="B221" s="4" t="s">
        <v>61</v>
      </c>
      <c r="C221" s="49">
        <v>0</v>
      </c>
      <c r="D221" s="50">
        <v>0</v>
      </c>
      <c r="E221" s="50">
        <v>0</v>
      </c>
      <c r="F221" s="50">
        <v>0</v>
      </c>
      <c r="G221" s="50">
        <v>0</v>
      </c>
      <c r="H221" s="113">
        <v>7.0992002329874223E-5</v>
      </c>
    </row>
    <row r="222" spans="1:8" ht="15" customHeight="1" x14ac:dyDescent="0.25">
      <c r="A222" s="41" t="s">
        <v>483</v>
      </c>
      <c r="B222" s="4" t="s">
        <v>61</v>
      </c>
      <c r="C222" s="49">
        <v>0</v>
      </c>
      <c r="D222" s="50">
        <v>0</v>
      </c>
      <c r="E222" s="50">
        <v>0</v>
      </c>
      <c r="F222" s="50">
        <v>0</v>
      </c>
      <c r="G222" s="50">
        <v>2.3201494689294765E-4</v>
      </c>
      <c r="H222" s="113">
        <v>1.9238263444472042E-4</v>
      </c>
    </row>
    <row r="223" spans="1:8" ht="15" customHeight="1" x14ac:dyDescent="0.25">
      <c r="A223" s="41" t="s">
        <v>484</v>
      </c>
      <c r="B223" s="4" t="s">
        <v>61</v>
      </c>
      <c r="C223" s="49">
        <v>0</v>
      </c>
      <c r="D223" s="50">
        <v>0</v>
      </c>
      <c r="E223" s="50">
        <v>0</v>
      </c>
      <c r="F223" s="50">
        <v>0</v>
      </c>
      <c r="G223" s="50">
        <v>1.5053698527896715E-3</v>
      </c>
      <c r="H223" s="113">
        <v>7.0196057278027108E-4</v>
      </c>
    </row>
    <row r="224" spans="1:8" ht="15" customHeight="1" x14ac:dyDescent="0.25">
      <c r="A224" s="41" t="s">
        <v>485</v>
      </c>
      <c r="B224" s="4" t="s">
        <v>61</v>
      </c>
      <c r="C224" s="49">
        <v>0</v>
      </c>
      <c r="D224" s="50">
        <v>0</v>
      </c>
      <c r="E224" s="50">
        <v>0</v>
      </c>
      <c r="F224" s="50">
        <v>0</v>
      </c>
      <c r="G224" s="50">
        <v>7.0767106959404873E-4</v>
      </c>
      <c r="H224" s="113">
        <v>5.3427095018428346E-4</v>
      </c>
    </row>
    <row r="225" spans="1:8" ht="15" customHeight="1" x14ac:dyDescent="0.25">
      <c r="A225" s="41" t="s">
        <v>486</v>
      </c>
      <c r="B225" s="4" t="s">
        <v>61</v>
      </c>
      <c r="C225" s="49">
        <v>0</v>
      </c>
      <c r="D225" s="50">
        <v>0</v>
      </c>
      <c r="E225" s="50">
        <v>0</v>
      </c>
      <c r="F225" s="50">
        <v>0</v>
      </c>
      <c r="G225" s="50">
        <v>2.292068090165634E-3</v>
      </c>
      <c r="H225" s="113">
        <v>1.0834679485382122E-3</v>
      </c>
    </row>
    <row r="226" spans="1:8" ht="15" customHeight="1" x14ac:dyDescent="0.25">
      <c r="A226" s="41" t="s">
        <v>487</v>
      </c>
      <c r="B226" s="4" t="s">
        <v>61</v>
      </c>
      <c r="C226" s="49">
        <v>0</v>
      </c>
      <c r="D226" s="50">
        <v>0</v>
      </c>
      <c r="E226" s="50">
        <v>0</v>
      </c>
      <c r="F226" s="50">
        <v>1.2875587641431152E-3</v>
      </c>
      <c r="G226" s="50">
        <v>4.3388448805892895E-3</v>
      </c>
      <c r="H226" s="113">
        <v>1.1716523111895529E-3</v>
      </c>
    </row>
    <row r="227" spans="1:8" ht="15" customHeight="1" x14ac:dyDescent="0.25">
      <c r="A227" s="41" t="s">
        <v>488</v>
      </c>
      <c r="B227" s="4" t="s">
        <v>61</v>
      </c>
      <c r="C227" s="49">
        <v>0</v>
      </c>
      <c r="D227" s="50">
        <v>0</v>
      </c>
      <c r="E227" s="50">
        <v>0</v>
      </c>
      <c r="F227" s="50">
        <v>0</v>
      </c>
      <c r="G227" s="50">
        <v>2.9338210111527914E-5</v>
      </c>
      <c r="H227" s="113">
        <v>2.2433084522179879E-4</v>
      </c>
    </row>
    <row r="228" spans="1:8" ht="15" customHeight="1" x14ac:dyDescent="0.25">
      <c r="A228" s="41" t="s">
        <v>489</v>
      </c>
      <c r="B228" s="4" t="s">
        <v>61</v>
      </c>
      <c r="C228" s="49">
        <v>0</v>
      </c>
      <c r="D228" s="50">
        <v>0</v>
      </c>
      <c r="E228" s="50">
        <v>0</v>
      </c>
      <c r="F228" s="50">
        <v>0</v>
      </c>
      <c r="G228" s="50">
        <v>7.5374049658627007E-4</v>
      </c>
      <c r="H228" s="113">
        <v>5.9712939943775811E-4</v>
      </c>
    </row>
    <row r="229" spans="1:8" ht="15" customHeight="1" x14ac:dyDescent="0.25">
      <c r="A229" s="41" t="s">
        <v>490</v>
      </c>
      <c r="B229" s="4" t="s">
        <v>61</v>
      </c>
      <c r="C229" s="49">
        <v>0</v>
      </c>
      <c r="D229" s="50">
        <v>0</v>
      </c>
      <c r="E229" s="50">
        <v>0</v>
      </c>
      <c r="F229" s="50">
        <v>0</v>
      </c>
      <c r="G229" s="50">
        <v>3.6533332975507288E-4</v>
      </c>
      <c r="H229" s="113">
        <v>4.6545072880973203E-4</v>
      </c>
    </row>
    <row r="230" spans="1:8" ht="15" customHeight="1" x14ac:dyDescent="0.25">
      <c r="A230" s="41" t="s">
        <v>491</v>
      </c>
      <c r="B230" s="4" t="s">
        <v>61</v>
      </c>
      <c r="C230" s="49">
        <v>0</v>
      </c>
      <c r="D230" s="50">
        <v>0</v>
      </c>
      <c r="E230" s="50">
        <v>0</v>
      </c>
      <c r="F230" s="50">
        <v>0</v>
      </c>
      <c r="G230" s="50">
        <v>1.2564582539917959E-3</v>
      </c>
      <c r="H230" s="113">
        <v>6.4350930250848225E-3</v>
      </c>
    </row>
    <row r="231" spans="1:8" ht="15" customHeight="1" x14ac:dyDescent="0.25">
      <c r="A231" s="41" t="s">
        <v>492</v>
      </c>
      <c r="B231" s="4" t="s">
        <v>61</v>
      </c>
      <c r="C231" s="49">
        <v>0</v>
      </c>
      <c r="D231" s="50">
        <v>0</v>
      </c>
      <c r="E231" s="50">
        <v>0</v>
      </c>
      <c r="F231" s="50">
        <v>0</v>
      </c>
      <c r="G231" s="50">
        <v>1.9972111108028189E-4</v>
      </c>
      <c r="H231" s="113">
        <v>0</v>
      </c>
    </row>
    <row r="232" spans="1:8" ht="15" customHeight="1" x14ac:dyDescent="0.25">
      <c r="A232" s="41" t="s">
        <v>276</v>
      </c>
      <c r="B232" s="4" t="s">
        <v>61</v>
      </c>
      <c r="C232" s="49">
        <v>0</v>
      </c>
      <c r="D232" s="50">
        <v>0</v>
      </c>
      <c r="E232" s="50">
        <v>0</v>
      </c>
      <c r="F232" s="50">
        <v>0</v>
      </c>
      <c r="G232" s="50">
        <v>4.7212309335893448E-4</v>
      </c>
      <c r="H232" s="113">
        <v>6.2762992261070983E-4</v>
      </c>
    </row>
    <row r="233" spans="1:8" ht="15" customHeight="1" x14ac:dyDescent="0.25">
      <c r="A233" s="41" t="s">
        <v>493</v>
      </c>
      <c r="B233" s="4" t="s">
        <v>61</v>
      </c>
      <c r="C233" s="49">
        <v>0</v>
      </c>
      <c r="D233" s="50">
        <v>0</v>
      </c>
      <c r="E233" s="50">
        <v>0</v>
      </c>
      <c r="F233" s="50">
        <v>0</v>
      </c>
      <c r="G233" s="50">
        <v>7.7173525336684341E-4</v>
      </c>
      <c r="H233" s="113">
        <v>5.0516850291555942E-4</v>
      </c>
    </row>
    <row r="234" spans="1:8" ht="15" customHeight="1" x14ac:dyDescent="0.25">
      <c r="A234" s="41" t="s">
        <v>494</v>
      </c>
      <c r="B234" s="4" t="s">
        <v>61</v>
      </c>
      <c r="C234" s="49">
        <v>0</v>
      </c>
      <c r="D234" s="50">
        <v>0</v>
      </c>
      <c r="E234" s="50">
        <v>8.7492065588025882E-3</v>
      </c>
      <c r="F234" s="50">
        <v>0</v>
      </c>
      <c r="G234" s="50">
        <v>5.6317534926707768E-4</v>
      </c>
      <c r="H234" s="113">
        <v>6.1595406787128375E-3</v>
      </c>
    </row>
    <row r="235" spans="1:8" ht="15" customHeight="1" x14ac:dyDescent="0.25">
      <c r="A235" s="41" t="s">
        <v>495</v>
      </c>
      <c r="B235" s="4" t="s">
        <v>61</v>
      </c>
      <c r="C235" s="49">
        <v>0</v>
      </c>
      <c r="D235" s="50">
        <v>0</v>
      </c>
      <c r="E235" s="50">
        <v>0</v>
      </c>
      <c r="F235" s="50">
        <v>0</v>
      </c>
      <c r="G235" s="50">
        <v>8.3739710440752725E-4</v>
      </c>
      <c r="H235" s="113">
        <v>7.8316475245976877E-5</v>
      </c>
    </row>
    <row r="236" spans="1:8" ht="15" customHeight="1" x14ac:dyDescent="0.25">
      <c r="A236" s="41" t="s">
        <v>496</v>
      </c>
      <c r="B236" s="4" t="s">
        <v>61</v>
      </c>
      <c r="C236" s="49">
        <v>0</v>
      </c>
      <c r="D236" s="50">
        <v>0</v>
      </c>
      <c r="E236" s="50">
        <v>0</v>
      </c>
      <c r="F236" s="50">
        <v>0</v>
      </c>
      <c r="G236" s="50">
        <v>1.9926401210844139E-7</v>
      </c>
      <c r="H236" s="113">
        <v>2.8317420195517532E-4</v>
      </c>
    </row>
    <row r="237" spans="1:8" ht="15" customHeight="1" x14ac:dyDescent="0.25">
      <c r="A237" s="41" t="s">
        <v>497</v>
      </c>
      <c r="B237" s="4" t="s">
        <v>61</v>
      </c>
      <c r="C237" s="49">
        <v>0</v>
      </c>
      <c r="D237" s="50">
        <v>0</v>
      </c>
      <c r="E237" s="50">
        <v>0</v>
      </c>
      <c r="F237" s="50">
        <v>0</v>
      </c>
      <c r="G237" s="50">
        <v>3.0451010996152762E-3</v>
      </c>
      <c r="H237" s="113">
        <v>6.1737631810262735E-4</v>
      </c>
    </row>
    <row r="238" spans="1:8" ht="15" customHeight="1" x14ac:dyDescent="0.25">
      <c r="A238" s="41" t="s">
        <v>498</v>
      </c>
      <c r="B238" s="4" t="s">
        <v>61</v>
      </c>
      <c r="C238" s="49">
        <v>0</v>
      </c>
      <c r="D238" s="50">
        <v>0</v>
      </c>
      <c r="E238" s="50">
        <v>0</v>
      </c>
      <c r="F238" s="50">
        <v>0</v>
      </c>
      <c r="G238" s="50">
        <v>0</v>
      </c>
      <c r="H238" s="113">
        <v>9.4812913873097661E-4</v>
      </c>
    </row>
    <row r="239" spans="1:8" ht="15" customHeight="1" x14ac:dyDescent="0.25">
      <c r="A239" s="41" t="s">
        <v>499</v>
      </c>
      <c r="B239" s="4" t="s">
        <v>61</v>
      </c>
      <c r="C239" s="49">
        <v>0</v>
      </c>
      <c r="D239" s="50">
        <v>0</v>
      </c>
      <c r="E239" s="50">
        <v>0</v>
      </c>
      <c r="F239" s="50">
        <v>0</v>
      </c>
      <c r="G239" s="50">
        <v>1.0582779869804614E-2</v>
      </c>
      <c r="H239" s="113">
        <v>1.1236019113508924E-3</v>
      </c>
    </row>
    <row r="240" spans="1:8" ht="15" customHeight="1" x14ac:dyDescent="0.25">
      <c r="A240" s="41" t="s">
        <v>500</v>
      </c>
      <c r="B240" s="4" t="s">
        <v>61</v>
      </c>
      <c r="C240" s="49">
        <v>0</v>
      </c>
      <c r="D240" s="50">
        <v>0</v>
      </c>
      <c r="E240" s="50">
        <v>0</v>
      </c>
      <c r="F240" s="50">
        <v>0</v>
      </c>
      <c r="G240" s="50">
        <v>0</v>
      </c>
      <c r="H240" s="113">
        <v>7.027766940461089E-8</v>
      </c>
    </row>
    <row r="241" spans="1:8" ht="15" customHeight="1" x14ac:dyDescent="0.25">
      <c r="A241" s="41" t="s">
        <v>501</v>
      </c>
      <c r="B241" s="4" t="s">
        <v>61</v>
      </c>
      <c r="C241" s="49">
        <v>0</v>
      </c>
      <c r="D241" s="50">
        <v>0</v>
      </c>
      <c r="E241" s="50">
        <v>0</v>
      </c>
      <c r="F241" s="50">
        <v>0</v>
      </c>
      <c r="G241" s="50">
        <v>4.4021083510802843E-4</v>
      </c>
      <c r="H241" s="113">
        <v>8.6659981416480335E-5</v>
      </c>
    </row>
    <row r="242" spans="1:8" ht="15" customHeight="1" x14ac:dyDescent="0.25">
      <c r="A242" s="41" t="s">
        <v>502</v>
      </c>
      <c r="B242" s="4" t="s">
        <v>61</v>
      </c>
      <c r="C242" s="49">
        <v>0</v>
      </c>
      <c r="D242" s="50">
        <v>0</v>
      </c>
      <c r="E242" s="50">
        <v>0</v>
      </c>
      <c r="F242" s="50">
        <v>0</v>
      </c>
      <c r="G242" s="50">
        <v>3.3521814239445276E-3</v>
      </c>
      <c r="H242" s="113">
        <v>1.0467112800760943E-3</v>
      </c>
    </row>
    <row r="243" spans="1:8" ht="15" customHeight="1" x14ac:dyDescent="0.25">
      <c r="A243" s="41" t="s">
        <v>503</v>
      </c>
      <c r="B243" s="4" t="s">
        <v>61</v>
      </c>
      <c r="C243" s="49">
        <v>0</v>
      </c>
      <c r="D243" s="50">
        <v>0</v>
      </c>
      <c r="E243" s="50">
        <v>0</v>
      </c>
      <c r="F243" s="50">
        <v>0</v>
      </c>
      <c r="G243" s="50">
        <v>4.4841540210553007E-5</v>
      </c>
      <c r="H243" s="113">
        <v>1.0463066242527679E-3</v>
      </c>
    </row>
    <row r="244" spans="1:8" ht="15" customHeight="1" x14ac:dyDescent="0.25">
      <c r="A244" s="41" t="s">
        <v>504</v>
      </c>
      <c r="B244" s="4" t="s">
        <v>61</v>
      </c>
      <c r="C244" s="49">
        <v>4.9909930211916101E-2</v>
      </c>
      <c r="D244" s="50">
        <v>0.54861257191256285</v>
      </c>
      <c r="E244" s="50">
        <v>0</v>
      </c>
      <c r="F244" s="50">
        <v>0</v>
      </c>
      <c r="G244" s="50">
        <v>2.3982376439769394E-2</v>
      </c>
      <c r="H244" s="113">
        <v>1.0772567890560285E-2</v>
      </c>
    </row>
    <row r="245" spans="1:8" ht="15" customHeight="1" x14ac:dyDescent="0.25">
      <c r="A245" s="41" t="s">
        <v>505</v>
      </c>
      <c r="B245" s="4" t="s">
        <v>61</v>
      </c>
      <c r="C245" s="49">
        <v>0</v>
      </c>
      <c r="D245" s="50">
        <v>1.0119482618642263E-2</v>
      </c>
      <c r="E245" s="50">
        <v>0</v>
      </c>
      <c r="F245" s="50">
        <v>0</v>
      </c>
      <c r="G245" s="50">
        <v>4.4236908514495653E-4</v>
      </c>
      <c r="H245" s="113">
        <v>1.9870637150481283E-4</v>
      </c>
    </row>
    <row r="246" spans="1:8" ht="15" customHeight="1" x14ac:dyDescent="0.25">
      <c r="A246" s="41" t="s">
        <v>506</v>
      </c>
      <c r="B246" s="4" t="s">
        <v>61</v>
      </c>
      <c r="C246" s="49">
        <v>0</v>
      </c>
      <c r="D246" s="50">
        <v>0</v>
      </c>
      <c r="E246" s="50">
        <v>0</v>
      </c>
      <c r="F246" s="50">
        <v>0</v>
      </c>
      <c r="G246" s="50">
        <v>1.4408087806855213E-4</v>
      </c>
      <c r="H246" s="113">
        <v>2.4226970096996172E-4</v>
      </c>
    </row>
    <row r="247" spans="1:8" ht="15" customHeight="1" x14ac:dyDescent="0.25">
      <c r="A247" s="41" t="s">
        <v>507</v>
      </c>
      <c r="B247" s="4" t="s">
        <v>61</v>
      </c>
      <c r="C247" s="49">
        <v>0</v>
      </c>
      <c r="D247" s="50">
        <v>0</v>
      </c>
      <c r="E247" s="50">
        <v>0</v>
      </c>
      <c r="F247" s="50">
        <v>0</v>
      </c>
      <c r="G247" s="50">
        <v>0</v>
      </c>
      <c r="H247" s="113">
        <v>5.3517087709428759E-5</v>
      </c>
    </row>
    <row r="248" spans="1:8" ht="15" customHeight="1" x14ac:dyDescent="0.25">
      <c r="A248" s="41" t="s">
        <v>508</v>
      </c>
      <c r="B248" s="4" t="s">
        <v>61</v>
      </c>
      <c r="C248" s="49">
        <v>0</v>
      </c>
      <c r="D248" s="50">
        <v>0</v>
      </c>
      <c r="E248" s="50">
        <v>0</v>
      </c>
      <c r="F248" s="50">
        <v>1.0035691408613038E-4</v>
      </c>
      <c r="G248" s="50">
        <v>1.0495107742275686E-3</v>
      </c>
      <c r="H248" s="113">
        <v>2.2485995125205404E-4</v>
      </c>
    </row>
    <row r="249" spans="1:8" ht="15" customHeight="1" x14ac:dyDescent="0.25">
      <c r="A249" s="41" t="s">
        <v>509</v>
      </c>
      <c r="B249" s="4" t="s">
        <v>61</v>
      </c>
      <c r="C249" s="49">
        <v>0</v>
      </c>
      <c r="D249" s="50">
        <v>0</v>
      </c>
      <c r="E249" s="50">
        <v>1.3707024978028848E-3</v>
      </c>
      <c r="F249" s="50">
        <v>0</v>
      </c>
      <c r="G249" s="50">
        <v>4.2597820931948149E-3</v>
      </c>
      <c r="H249" s="113">
        <v>1.0199978071564144E-2</v>
      </c>
    </row>
    <row r="250" spans="1:8" ht="15" customHeight="1" x14ac:dyDescent="0.25">
      <c r="A250" s="41" t="s">
        <v>510</v>
      </c>
      <c r="B250" s="4" t="s">
        <v>61</v>
      </c>
      <c r="C250" s="49">
        <v>0</v>
      </c>
      <c r="D250" s="50">
        <v>0</v>
      </c>
      <c r="E250" s="50">
        <v>0</v>
      </c>
      <c r="F250" s="50">
        <v>0</v>
      </c>
      <c r="G250" s="50">
        <v>6.8825679633131662E-3</v>
      </c>
      <c r="H250" s="113">
        <v>3.8208171354224703E-3</v>
      </c>
    </row>
    <row r="251" spans="1:8" ht="15" customHeight="1" x14ac:dyDescent="0.25">
      <c r="A251" s="41" t="s">
        <v>511</v>
      </c>
      <c r="B251" s="4" t="s">
        <v>61</v>
      </c>
      <c r="C251" s="49">
        <v>0</v>
      </c>
      <c r="D251" s="50">
        <v>0</v>
      </c>
      <c r="E251" s="50">
        <v>0</v>
      </c>
      <c r="F251" s="50">
        <v>0</v>
      </c>
      <c r="G251" s="50">
        <v>1.2095785245233824E-3</v>
      </c>
      <c r="H251" s="113">
        <v>8.766349088536211E-4</v>
      </c>
    </row>
    <row r="252" spans="1:8" ht="15" customHeight="1" x14ac:dyDescent="0.25">
      <c r="A252" s="41" t="s">
        <v>512</v>
      </c>
      <c r="B252" s="4" t="s">
        <v>61</v>
      </c>
      <c r="C252" s="49">
        <v>0</v>
      </c>
      <c r="D252" s="50">
        <v>0</v>
      </c>
      <c r="E252" s="50">
        <v>0</v>
      </c>
      <c r="F252" s="50">
        <v>0</v>
      </c>
      <c r="G252" s="50">
        <v>1.4961362781430576E-5</v>
      </c>
      <c r="H252" s="113">
        <v>4.3007268083189616E-3</v>
      </c>
    </row>
    <row r="253" spans="1:8" ht="15" customHeight="1" x14ac:dyDescent="0.25">
      <c r="A253" s="41" t="s">
        <v>513</v>
      </c>
      <c r="B253" s="4" t="s">
        <v>61</v>
      </c>
      <c r="C253" s="49">
        <v>0</v>
      </c>
      <c r="D253" s="50">
        <v>0</v>
      </c>
      <c r="E253" s="50">
        <v>0</v>
      </c>
      <c r="F253" s="50">
        <v>0</v>
      </c>
      <c r="G253" s="50">
        <v>1.4386940215108674E-9</v>
      </c>
      <c r="H253" s="113">
        <v>3.0137458331854459E-7</v>
      </c>
    </row>
    <row r="254" spans="1:8" ht="15" customHeight="1" x14ac:dyDescent="0.25">
      <c r="A254" s="41" t="s">
        <v>514</v>
      </c>
      <c r="B254" s="4" t="s">
        <v>61</v>
      </c>
      <c r="C254" s="49">
        <v>0</v>
      </c>
      <c r="D254" s="50">
        <v>0</v>
      </c>
      <c r="E254" s="50">
        <v>0</v>
      </c>
      <c r="F254" s="50">
        <v>0</v>
      </c>
      <c r="G254" s="50">
        <v>4.7936481580268105E-5</v>
      </c>
      <c r="H254" s="113">
        <v>2.11737331662016E-5</v>
      </c>
    </row>
    <row r="255" spans="1:8" ht="15" customHeight="1" x14ac:dyDescent="0.25">
      <c r="A255" s="41" t="s">
        <v>515</v>
      </c>
      <c r="B255" s="4" t="s">
        <v>61</v>
      </c>
      <c r="C255" s="49">
        <v>0</v>
      </c>
      <c r="D255" s="50">
        <v>0</v>
      </c>
      <c r="E255" s="50">
        <v>0</v>
      </c>
      <c r="F255" s="50">
        <v>2.5403822465840338E-2</v>
      </c>
      <c r="G255" s="50">
        <v>2.6812928206463344E-3</v>
      </c>
      <c r="H255" s="113">
        <v>1.1283649245436168E-2</v>
      </c>
    </row>
    <row r="256" spans="1:8" ht="15" customHeight="1" x14ac:dyDescent="0.25">
      <c r="A256" s="41" t="s">
        <v>516</v>
      </c>
      <c r="B256" s="4" t="s">
        <v>61</v>
      </c>
      <c r="C256" s="49">
        <v>0</v>
      </c>
      <c r="D256" s="50">
        <v>0</v>
      </c>
      <c r="E256" s="50">
        <v>0</v>
      </c>
      <c r="F256" s="50">
        <v>0</v>
      </c>
      <c r="G256" s="50">
        <v>4.8589206309117365E-4</v>
      </c>
      <c r="H256" s="113">
        <v>2.4835680776352312E-5</v>
      </c>
    </row>
    <row r="257" spans="1:8" ht="15" customHeight="1" x14ac:dyDescent="0.25">
      <c r="A257" s="41" t="s">
        <v>517</v>
      </c>
      <c r="B257" s="4" t="s">
        <v>61</v>
      </c>
      <c r="C257" s="49">
        <v>0</v>
      </c>
      <c r="D257" s="50">
        <v>0</v>
      </c>
      <c r="E257" s="50">
        <v>0</v>
      </c>
      <c r="F257" s="50">
        <v>0</v>
      </c>
      <c r="G257" s="50">
        <v>8.2624731687687083E-5</v>
      </c>
      <c r="H257" s="113">
        <v>9.2470997984753884E-4</v>
      </c>
    </row>
    <row r="258" spans="1:8" ht="15" customHeight="1" x14ac:dyDescent="0.25">
      <c r="A258" s="41" t="s">
        <v>518</v>
      </c>
      <c r="B258" s="4" t="s">
        <v>61</v>
      </c>
      <c r="C258" s="49">
        <v>0</v>
      </c>
      <c r="D258" s="50">
        <v>0</v>
      </c>
      <c r="E258" s="50">
        <v>0</v>
      </c>
      <c r="F258" s="50">
        <v>0</v>
      </c>
      <c r="G258" s="50">
        <v>9.8359225692898599E-5</v>
      </c>
      <c r="H258" s="113">
        <v>5.0747451700974692E-4</v>
      </c>
    </row>
    <row r="259" spans="1:8" ht="15" customHeight="1" x14ac:dyDescent="0.25">
      <c r="A259" s="41" t="s">
        <v>519</v>
      </c>
      <c r="B259" s="4" t="s">
        <v>61</v>
      </c>
      <c r="C259" s="49">
        <v>0</v>
      </c>
      <c r="D259" s="50">
        <v>0</v>
      </c>
      <c r="E259" s="50">
        <v>0</v>
      </c>
      <c r="F259" s="50">
        <v>0</v>
      </c>
      <c r="G259" s="50">
        <v>0</v>
      </c>
      <c r="H259" s="113">
        <v>8.3672035383684752E-4</v>
      </c>
    </row>
    <row r="260" spans="1:8" ht="15" customHeight="1" x14ac:dyDescent="0.25">
      <c r="A260" s="41" t="s">
        <v>520</v>
      </c>
      <c r="B260" s="4" t="s">
        <v>61</v>
      </c>
      <c r="C260" s="49">
        <v>0</v>
      </c>
      <c r="D260" s="50">
        <v>0</v>
      </c>
      <c r="E260" s="50">
        <v>0</v>
      </c>
      <c r="F260" s="50">
        <v>0</v>
      </c>
      <c r="G260" s="50">
        <v>1.0819491567581751E-4</v>
      </c>
      <c r="H260" s="113">
        <v>1.7868329941745547E-3</v>
      </c>
    </row>
    <row r="261" spans="1:8" ht="15" customHeight="1" x14ac:dyDescent="0.25">
      <c r="A261" s="41" t="s">
        <v>521</v>
      </c>
      <c r="B261" s="4" t="s">
        <v>61</v>
      </c>
      <c r="C261" s="49">
        <v>0</v>
      </c>
      <c r="D261" s="50">
        <v>0</v>
      </c>
      <c r="E261" s="50">
        <v>0</v>
      </c>
      <c r="F261" s="50">
        <v>0</v>
      </c>
      <c r="G261" s="50">
        <v>7.3701963929855493E-3</v>
      </c>
      <c r="H261" s="113">
        <v>1.8731969374208299E-3</v>
      </c>
    </row>
    <row r="262" spans="1:8" ht="15" customHeight="1" x14ac:dyDescent="0.25">
      <c r="A262" s="41" t="s">
        <v>522</v>
      </c>
      <c r="B262" s="4" t="s">
        <v>61</v>
      </c>
      <c r="C262" s="49">
        <v>0</v>
      </c>
      <c r="D262" s="50">
        <v>0</v>
      </c>
      <c r="E262" s="50">
        <v>0</v>
      </c>
      <c r="F262" s="50">
        <v>0</v>
      </c>
      <c r="G262" s="50">
        <v>2.1238187241523435E-3</v>
      </c>
      <c r="H262" s="113">
        <v>3.588396164951078E-4</v>
      </c>
    </row>
    <row r="263" spans="1:8" ht="15" customHeight="1" x14ac:dyDescent="0.25">
      <c r="A263" s="41" t="s">
        <v>523</v>
      </c>
      <c r="B263" s="4" t="s">
        <v>61</v>
      </c>
      <c r="C263" s="49">
        <v>0</v>
      </c>
      <c r="D263" s="50">
        <v>0</v>
      </c>
      <c r="E263" s="50">
        <v>1.4941045582640649E-2</v>
      </c>
      <c r="F263" s="50">
        <v>2.7204912306835485E-2</v>
      </c>
      <c r="G263" s="50">
        <v>1.0472988254236728E-2</v>
      </c>
      <c r="H263" s="113">
        <v>2.565981708547126E-2</v>
      </c>
    </row>
    <row r="264" spans="1:8" ht="15" customHeight="1" x14ac:dyDescent="0.25">
      <c r="A264" s="41" t="s">
        <v>524</v>
      </c>
      <c r="B264" s="4" t="s">
        <v>61</v>
      </c>
      <c r="C264" s="49">
        <v>0</v>
      </c>
      <c r="D264" s="50">
        <v>0</v>
      </c>
      <c r="E264" s="50">
        <v>0</v>
      </c>
      <c r="F264" s="50">
        <v>2.2440826183955168E-2</v>
      </c>
      <c r="G264" s="50">
        <v>5.6356549705740173E-3</v>
      </c>
      <c r="H264" s="113">
        <v>2.9685364553287507E-3</v>
      </c>
    </row>
    <row r="265" spans="1:8" ht="15" customHeight="1" x14ac:dyDescent="0.25">
      <c r="A265" s="41" t="s">
        <v>525</v>
      </c>
      <c r="B265" s="4" t="s">
        <v>61</v>
      </c>
      <c r="C265" s="49">
        <v>0</v>
      </c>
      <c r="D265" s="50">
        <v>0</v>
      </c>
      <c r="E265" s="50">
        <v>0</v>
      </c>
      <c r="F265" s="50">
        <v>0</v>
      </c>
      <c r="G265" s="50">
        <v>7.8114123654759546E-5</v>
      </c>
      <c r="H265" s="113">
        <v>3.5421162843914502E-4</v>
      </c>
    </row>
    <row r="266" spans="1:8" ht="15" customHeight="1" x14ac:dyDescent="0.25">
      <c r="A266" s="41" t="s">
        <v>526</v>
      </c>
      <c r="B266" s="4" t="s">
        <v>61</v>
      </c>
      <c r="C266" s="49">
        <v>0</v>
      </c>
      <c r="D266" s="50">
        <v>0</v>
      </c>
      <c r="E266" s="50">
        <v>0</v>
      </c>
      <c r="F266" s="50">
        <v>0</v>
      </c>
      <c r="G266" s="50">
        <v>8.8350296793317338E-4</v>
      </c>
      <c r="H266" s="113">
        <v>2.5868607684512016E-4</v>
      </c>
    </row>
    <row r="267" spans="1:8" ht="15" customHeight="1" x14ac:dyDescent="0.25">
      <c r="A267" s="41" t="s">
        <v>527</v>
      </c>
      <c r="B267" s="4" t="s">
        <v>61</v>
      </c>
      <c r="C267" s="49">
        <v>0</v>
      </c>
      <c r="D267" s="50">
        <v>0</v>
      </c>
      <c r="E267" s="50">
        <v>0</v>
      </c>
      <c r="F267" s="50">
        <v>0</v>
      </c>
      <c r="G267" s="50">
        <v>0</v>
      </c>
      <c r="H267" s="113">
        <v>4.4473342893812017E-5</v>
      </c>
    </row>
    <row r="268" spans="1:8" ht="15" customHeight="1" x14ac:dyDescent="0.25">
      <c r="A268" s="41" t="s">
        <v>528</v>
      </c>
      <c r="B268" s="4" t="s">
        <v>61</v>
      </c>
      <c r="C268" s="49">
        <v>0</v>
      </c>
      <c r="D268" s="50">
        <v>0</v>
      </c>
      <c r="E268" s="50">
        <v>0</v>
      </c>
      <c r="F268" s="50">
        <v>0</v>
      </c>
      <c r="G268" s="50">
        <v>1.7452712080865335E-3</v>
      </c>
      <c r="H268" s="113">
        <v>1.213495444212659E-2</v>
      </c>
    </row>
    <row r="269" spans="1:8" ht="15" customHeight="1" x14ac:dyDescent="0.25">
      <c r="A269" s="41" t="s">
        <v>529</v>
      </c>
      <c r="B269" s="4" t="s">
        <v>61</v>
      </c>
      <c r="C269" s="49">
        <v>0</v>
      </c>
      <c r="D269" s="50">
        <v>0</v>
      </c>
      <c r="E269" s="50">
        <v>0</v>
      </c>
      <c r="F269" s="50">
        <v>0</v>
      </c>
      <c r="G269" s="50">
        <v>2.9963708518894157E-3</v>
      </c>
      <c r="H269" s="113">
        <v>2.0833910289082849E-2</v>
      </c>
    </row>
    <row r="270" spans="1:8" ht="15" customHeight="1" x14ac:dyDescent="0.25">
      <c r="A270" s="41" t="s">
        <v>530</v>
      </c>
      <c r="B270" s="4" t="s">
        <v>61</v>
      </c>
      <c r="C270" s="49">
        <v>0</v>
      </c>
      <c r="D270" s="50">
        <v>0</v>
      </c>
      <c r="E270" s="50">
        <v>0</v>
      </c>
      <c r="F270" s="50">
        <v>0</v>
      </c>
      <c r="G270" s="50">
        <v>1.0412130092906494E-4</v>
      </c>
      <c r="H270" s="113">
        <v>8.0372647209481034E-4</v>
      </c>
    </row>
    <row r="271" spans="1:8" ht="15" customHeight="1" x14ac:dyDescent="0.25">
      <c r="A271" s="41" t="s">
        <v>531</v>
      </c>
      <c r="B271" s="4" t="s">
        <v>61</v>
      </c>
      <c r="C271" s="49">
        <v>0</v>
      </c>
      <c r="D271" s="50">
        <v>0</v>
      </c>
      <c r="E271" s="50">
        <v>0</v>
      </c>
      <c r="F271" s="50">
        <v>0</v>
      </c>
      <c r="G271" s="50">
        <v>7.0583264934601932E-4</v>
      </c>
      <c r="H271" s="113">
        <v>4.9076882744030093E-3</v>
      </c>
    </row>
    <row r="272" spans="1:8" ht="15" customHeight="1" x14ac:dyDescent="0.25">
      <c r="A272" s="41" t="s">
        <v>532</v>
      </c>
      <c r="B272" s="4" t="s">
        <v>61</v>
      </c>
      <c r="C272" s="49">
        <v>0</v>
      </c>
      <c r="D272" s="50">
        <v>0</v>
      </c>
      <c r="E272" s="50">
        <v>0</v>
      </c>
      <c r="F272" s="50">
        <v>0</v>
      </c>
      <c r="G272" s="50">
        <v>7.7489199395155094E-5</v>
      </c>
      <c r="H272" s="113">
        <v>5.5541465273943797E-4</v>
      </c>
    </row>
    <row r="273" spans="1:8" ht="15" customHeight="1" x14ac:dyDescent="0.25">
      <c r="A273" s="41" t="s">
        <v>533</v>
      </c>
      <c r="B273" s="4" t="s">
        <v>61</v>
      </c>
      <c r="C273" s="49">
        <v>0</v>
      </c>
      <c r="D273" s="50">
        <v>0</v>
      </c>
      <c r="E273" s="50">
        <v>0</v>
      </c>
      <c r="F273" s="50">
        <v>0</v>
      </c>
      <c r="G273" s="50">
        <v>2.151077231888658E-3</v>
      </c>
      <c r="H273" s="113">
        <v>1.4956543194844478E-2</v>
      </c>
    </row>
    <row r="274" spans="1:8" ht="15" customHeight="1" x14ac:dyDescent="0.25">
      <c r="A274" s="41" t="s">
        <v>534</v>
      </c>
      <c r="B274" s="4" t="s">
        <v>61</v>
      </c>
      <c r="C274" s="49">
        <v>0</v>
      </c>
      <c r="D274" s="50">
        <v>0</v>
      </c>
      <c r="E274" s="50">
        <v>0</v>
      </c>
      <c r="F274" s="50">
        <v>0</v>
      </c>
      <c r="G274" s="50">
        <v>0</v>
      </c>
      <c r="H274" s="113">
        <v>1.0242019775247293E-3</v>
      </c>
    </row>
    <row r="275" spans="1:8" ht="15" customHeight="1" x14ac:dyDescent="0.25">
      <c r="A275" s="41" t="s">
        <v>535</v>
      </c>
      <c r="B275" s="4" t="s">
        <v>61</v>
      </c>
      <c r="C275" s="49">
        <v>0</v>
      </c>
      <c r="D275" s="50">
        <v>0</v>
      </c>
      <c r="E275" s="50">
        <v>0</v>
      </c>
      <c r="F275" s="50">
        <v>0</v>
      </c>
      <c r="G275" s="50">
        <v>2.4843399632116323E-3</v>
      </c>
      <c r="H275" s="113">
        <v>1.7464443712376727E-2</v>
      </c>
    </row>
    <row r="276" spans="1:8" ht="15" customHeight="1" thickBot="1" x14ac:dyDescent="0.3">
      <c r="A276" s="41" t="s">
        <v>536</v>
      </c>
      <c r="B276" s="4" t="s">
        <v>61</v>
      </c>
      <c r="C276" s="49">
        <v>0</v>
      </c>
      <c r="D276" s="50">
        <v>0</v>
      </c>
      <c r="E276" s="50">
        <v>0</v>
      </c>
      <c r="F276" s="50">
        <v>0</v>
      </c>
      <c r="G276" s="50">
        <v>0</v>
      </c>
      <c r="H276" s="113">
        <v>3.5335185419995178E-4</v>
      </c>
    </row>
    <row r="277" spans="1:8" ht="18.75" customHeight="1" thickBot="1" x14ac:dyDescent="0.3">
      <c r="A277" s="28" t="s">
        <v>7</v>
      </c>
      <c r="B277" s="29"/>
      <c r="C277" s="114">
        <f t="shared" ref="C277:H277" si="0">SUM(C12:C276)</f>
        <v>1.0000000000000007</v>
      </c>
      <c r="D277" s="114">
        <f t="shared" si="0"/>
        <v>0.99999999999999989</v>
      </c>
      <c r="E277" s="114">
        <f t="shared" si="0"/>
        <v>1.0000000000000002</v>
      </c>
      <c r="F277" s="114">
        <f t="shared" si="0"/>
        <v>1</v>
      </c>
      <c r="G277" s="114">
        <f t="shared" si="0"/>
        <v>0.99999999999999944</v>
      </c>
      <c r="H277" s="115">
        <f t="shared" si="0"/>
        <v>1</v>
      </c>
    </row>
    <row r="278" spans="1:8" ht="9" customHeight="1" x14ac:dyDescent="0.25">
      <c r="C278" s="57"/>
      <c r="D278" s="57"/>
      <c r="E278" s="57"/>
      <c r="F278" s="57"/>
      <c r="G278" s="57"/>
      <c r="H278" s="57"/>
    </row>
    <row r="279" spans="1:8" x14ac:dyDescent="0.25">
      <c r="C279" s="71"/>
      <c r="D279" s="71"/>
      <c r="E279" s="71"/>
      <c r="F279" s="71"/>
      <c r="G279" s="71"/>
      <c r="H279" s="71"/>
    </row>
  </sheetData>
  <mergeCells count="3">
    <mergeCell ref="A8:H8"/>
    <mergeCell ref="A10:A11"/>
    <mergeCell ref="B10:B11"/>
  </mergeCells>
  <printOptions horizontalCentered="1"/>
  <pageMargins left="0.23622047244094491" right="0.23622047244094491" top="0.74803149606299213" bottom="0.74803149606299213" header="0.31496062992125984" footer="0.31496062992125984"/>
  <pageSetup paperSize="9" scale="98" fitToHeight="0" orientation="landscape" verticalDpi="0" r:id="rId1"/>
  <headerFooter>
    <oddFooter>&amp;L&amp;D&amp;C_x000D_&amp;1#&amp;"Calibri"&amp;10&amp;K000000 PÚBLICA&amp;RPágina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3"/>
  <sheetViews>
    <sheetView showGridLines="0" zoomScaleNormal="100" workbookViewId="0">
      <selection activeCell="C36" sqref="C36"/>
    </sheetView>
  </sheetViews>
  <sheetFormatPr baseColWidth="10" defaultColWidth="11.42578125" defaultRowHeight="15" x14ac:dyDescent="0.25"/>
  <cols>
    <col min="1" max="1" width="26.28515625" style="1" customWidth="1"/>
    <col min="2" max="2" width="45.5703125" style="1" customWidth="1"/>
    <col min="3" max="5" width="14.5703125" style="1" bestFit="1" customWidth="1"/>
    <col min="6" max="16384" width="11.42578125" style="1"/>
  </cols>
  <sheetData>
    <row r="1" spans="1:5" ht="5.0999999999999996" customHeight="1" x14ac:dyDescent="0.25">
      <c r="A1" s="17"/>
      <c r="B1" s="17"/>
      <c r="C1" s="17"/>
      <c r="D1" s="17"/>
      <c r="E1" s="17"/>
    </row>
    <row r="2" spans="1:5" x14ac:dyDescent="0.25">
      <c r="A2" s="17"/>
      <c r="B2" s="17"/>
      <c r="C2" s="17"/>
      <c r="D2" s="17"/>
      <c r="E2" s="17"/>
    </row>
    <row r="3" spans="1:5" x14ac:dyDescent="0.25">
      <c r="A3" s="17"/>
      <c r="B3" s="17"/>
      <c r="C3" s="17"/>
      <c r="D3" s="17"/>
      <c r="E3" s="17"/>
    </row>
    <row r="4" spans="1:5" x14ac:dyDescent="0.25">
      <c r="A4" s="17"/>
      <c r="B4" s="17"/>
      <c r="C4" s="17"/>
      <c r="D4" s="17"/>
      <c r="E4" s="17"/>
    </row>
    <row r="5" spans="1:5" ht="5.0999999999999996" customHeight="1" thickBot="1" x14ac:dyDescent="0.3">
      <c r="A5" s="17"/>
      <c r="B5" s="17"/>
      <c r="C5" s="17"/>
      <c r="D5" s="17"/>
      <c r="E5" s="17"/>
    </row>
    <row r="6" spans="1:5" ht="68.25" customHeight="1" thickBot="1" x14ac:dyDescent="0.3">
      <c r="A6" s="32" t="s">
        <v>83</v>
      </c>
      <c r="B6" s="33"/>
      <c r="C6" s="34"/>
      <c r="D6" s="34"/>
      <c r="E6" s="35"/>
    </row>
    <row r="7" spans="1:5" ht="5.0999999999999996" customHeight="1" x14ac:dyDescent="0.25"/>
    <row r="8" spans="1:5" ht="42.75" customHeight="1" x14ac:dyDescent="0.25">
      <c r="A8" s="229" t="s">
        <v>60</v>
      </c>
      <c r="B8" s="229"/>
      <c r="C8" s="229"/>
      <c r="D8" s="229"/>
      <c r="E8" s="229"/>
    </row>
    <row r="9" spans="1:5" ht="5.0999999999999996" customHeight="1" thickBot="1" x14ac:dyDescent="0.3"/>
    <row r="10" spans="1:5" ht="15" customHeight="1" x14ac:dyDescent="0.25">
      <c r="A10" s="216" t="s">
        <v>65</v>
      </c>
      <c r="B10" s="214" t="s">
        <v>66</v>
      </c>
      <c r="C10" s="22" t="s">
        <v>11</v>
      </c>
      <c r="D10" s="23"/>
      <c r="E10" s="24"/>
    </row>
    <row r="11" spans="1:5" ht="33" customHeight="1" x14ac:dyDescent="0.25">
      <c r="A11" s="217"/>
      <c r="B11" s="215"/>
      <c r="C11" s="21" t="s">
        <v>57</v>
      </c>
      <c r="D11" s="21" t="s">
        <v>58</v>
      </c>
      <c r="E11" s="25" t="s">
        <v>59</v>
      </c>
    </row>
    <row r="12" spans="1:5" x14ac:dyDescent="0.25">
      <c r="A12" s="26" t="str">
        <f>Input!A65</f>
        <v>CI Tarifa</v>
      </c>
      <c r="B12" s="4" t="str">
        <f>Input!A65</f>
        <v>CI Tarifa</v>
      </c>
      <c r="C12" s="46">
        <f>Input!C65</f>
        <v>0</v>
      </c>
      <c r="D12" s="46">
        <f>Input!D65</f>
        <v>0</v>
      </c>
      <c r="E12" s="51">
        <f>Input!E65</f>
        <v>0</v>
      </c>
    </row>
    <row r="13" spans="1:5" x14ac:dyDescent="0.25">
      <c r="A13" s="26" t="str">
        <f>Input!A66</f>
        <v>CI Almería</v>
      </c>
      <c r="B13" s="4" t="s">
        <v>14</v>
      </c>
      <c r="C13" s="47">
        <f>Input!C66</f>
        <v>250636.266767219</v>
      </c>
      <c r="D13" s="47">
        <f>Input!D66</f>
        <v>248743.59123075873</v>
      </c>
      <c r="E13" s="58">
        <f>Input!E66</f>
        <v>243845.84603646339</v>
      </c>
    </row>
    <row r="14" spans="1:5" x14ac:dyDescent="0.25">
      <c r="A14" s="41" t="s">
        <v>260</v>
      </c>
      <c r="B14" s="4" t="s">
        <v>15</v>
      </c>
      <c r="C14" s="47">
        <f>Input!C$67*(Input!C216/Input!C$218)</f>
        <v>46972.635333267819</v>
      </c>
      <c r="D14" s="47">
        <f>Input!D$67*(Input!D216/Input!D$218)</f>
        <v>46617.92227068892</v>
      </c>
      <c r="E14" s="58">
        <f>Input!E$67*(Input!E216/Input!E$218)</f>
        <v>45700.018401730587</v>
      </c>
    </row>
    <row r="15" spans="1:5" x14ac:dyDescent="0.25">
      <c r="A15" s="41" t="s">
        <v>261</v>
      </c>
      <c r="B15" s="4" t="s">
        <v>15</v>
      </c>
      <c r="C15" s="47">
        <f>Input!C$67*(Input!C217/Input!C$218)</f>
        <v>129174.74716648649</v>
      </c>
      <c r="D15" s="47">
        <f>Input!D$67*(Input!D217/Input!D$218)</f>
        <v>128199.28624439452</v>
      </c>
      <c r="E15" s="58">
        <f>Input!E$67*(Input!E217/Input!E$218)</f>
        <v>125675.0506047591</v>
      </c>
    </row>
    <row r="16" spans="1:5" x14ac:dyDescent="0.25">
      <c r="A16" s="41" t="s">
        <v>262</v>
      </c>
      <c r="B16" s="4" t="s">
        <v>16</v>
      </c>
      <c r="C16" s="47">
        <f>Input!C$68*(Input!C205/Input!C$207)</f>
        <v>13118.935672426191</v>
      </c>
      <c r="D16" s="47">
        <f>Input!D$68*(Input!D205/Input!D$207)</f>
        <v>13019.86825121113</v>
      </c>
      <c r="E16" s="58">
        <f>Input!E$68*(Input!E205/Input!E$207)</f>
        <v>12763.507888951302</v>
      </c>
    </row>
    <row r="17" spans="1:5" x14ac:dyDescent="0.25">
      <c r="A17" s="41" t="s">
        <v>263</v>
      </c>
      <c r="B17" s="6" t="s">
        <v>16</v>
      </c>
      <c r="C17" s="47">
        <f>Input!C$68*(Input!C206/Input!C$207)</f>
        <v>5963.1525783755405</v>
      </c>
      <c r="D17" s="47">
        <f>Input!D$68*(Input!D206/Input!D$207)</f>
        <v>5918.1219323686955</v>
      </c>
      <c r="E17" s="58">
        <f>Input!E$68*(Input!E206/Input!E$207)</f>
        <v>5801.5944949778641</v>
      </c>
    </row>
    <row r="18" spans="1:5" x14ac:dyDescent="0.25">
      <c r="A18" s="41" t="str">
        <f>Input!A69</f>
        <v>PR Barcelona</v>
      </c>
      <c r="B18" s="6" t="s">
        <v>30</v>
      </c>
      <c r="C18" s="47">
        <f>Input!C69</f>
        <v>143914.51447341143</v>
      </c>
      <c r="D18" s="47">
        <f>Input!D69</f>
        <v>129914.71422738662</v>
      </c>
      <c r="E18" s="58">
        <f>Input!E69</f>
        <v>123483.51036801156</v>
      </c>
    </row>
    <row r="19" spans="1:5" x14ac:dyDescent="0.25">
      <c r="A19" s="41" t="str">
        <f>Input!A70</f>
        <v>PR Cartagena</v>
      </c>
      <c r="B19" s="6" t="s">
        <v>30</v>
      </c>
      <c r="C19" s="47">
        <f>Input!C70</f>
        <v>161745.99954986494</v>
      </c>
      <c r="D19" s="47">
        <f>Input!D70</f>
        <v>146011.57767742706</v>
      </c>
      <c r="E19" s="58">
        <f>Input!E70</f>
        <v>138783.52635578113</v>
      </c>
    </row>
    <row r="20" spans="1:5" ht="14.1" customHeight="1" x14ac:dyDescent="0.25">
      <c r="A20" s="41" t="str">
        <f>Input!A71</f>
        <v>PR Huelva</v>
      </c>
      <c r="B20" s="6" t="s">
        <v>30</v>
      </c>
      <c r="C20" s="47">
        <f>Input!C71</f>
        <v>169817.69151845053</v>
      </c>
      <c r="D20" s="47">
        <f>Input!D71</f>
        <v>153298.06687740289</v>
      </c>
      <c r="E20" s="58">
        <f>Input!E71</f>
        <v>145709.31047517507</v>
      </c>
    </row>
    <row r="21" spans="1:5" x14ac:dyDescent="0.25">
      <c r="A21" s="41" t="str">
        <f>Input!A72</f>
        <v>PR Bilbao</v>
      </c>
      <c r="B21" s="6" t="s">
        <v>30</v>
      </c>
      <c r="C21" s="47">
        <f>Input!C72</f>
        <v>186013.33065743378</v>
      </c>
      <c r="D21" s="47">
        <f>Input!D72</f>
        <v>167918.2171671057</v>
      </c>
      <c r="E21" s="58">
        <f>Input!E72</f>
        <v>159605.71544067067</v>
      </c>
    </row>
    <row r="22" spans="1:5" x14ac:dyDescent="0.25">
      <c r="A22" s="41" t="str">
        <f>Input!A73</f>
        <v>PR Sagunto</v>
      </c>
      <c r="B22" s="6" t="s">
        <v>30</v>
      </c>
      <c r="C22" s="47">
        <f>Input!C73</f>
        <v>144992.9989780373</v>
      </c>
      <c r="D22" s="47">
        <f>Input!D73</f>
        <v>130888.28528607938</v>
      </c>
      <c r="E22" s="58">
        <f>Input!E73</f>
        <v>124408.88647059581</v>
      </c>
    </row>
    <row r="23" spans="1:5" x14ac:dyDescent="0.25">
      <c r="A23" s="41" t="str">
        <f>Input!A74</f>
        <v>PR Mugardos</v>
      </c>
      <c r="B23" s="6" t="s">
        <v>30</v>
      </c>
      <c r="C23" s="47">
        <f>Input!C74</f>
        <v>71027.326450011678</v>
      </c>
      <c r="D23" s="47">
        <f>Input!D74</f>
        <v>64117.88867754105</v>
      </c>
      <c r="E23" s="58">
        <f>Input!E74</f>
        <v>60943.84318492467</v>
      </c>
    </row>
    <row r="24" spans="1:5" x14ac:dyDescent="0.25">
      <c r="A24" s="41" t="str">
        <f>Input!A75</f>
        <v>PR El Musel</v>
      </c>
      <c r="B24" s="6" t="s">
        <v>30</v>
      </c>
      <c r="C24" s="47">
        <f>Input!C75</f>
        <v>15905.893673666316</v>
      </c>
      <c r="D24" s="47">
        <f>Input!D75</f>
        <v>39352.921989717339</v>
      </c>
      <c r="E24" s="58">
        <f>Input!E75</f>
        <v>39352.921989717339</v>
      </c>
    </row>
    <row r="25" spans="1:5" x14ac:dyDescent="0.25">
      <c r="A25" s="147" t="s">
        <v>248</v>
      </c>
      <c r="B25" s="6" t="s">
        <v>136</v>
      </c>
      <c r="C25" s="124">
        <f>Input!C76+Input!C92</f>
        <v>848.29964021806973</v>
      </c>
      <c r="D25" s="124">
        <f>Input!D76+Input!D92</f>
        <v>288.5423691393936</v>
      </c>
      <c r="E25" s="125">
        <f>Input!E76+Input!E92</f>
        <v>246.98508990310773</v>
      </c>
    </row>
    <row r="26" spans="1:5" x14ac:dyDescent="0.25">
      <c r="A26" s="41" t="str">
        <f>Input!A77</f>
        <v>YAC Aznalcázar</v>
      </c>
      <c r="B26" s="6" t="s">
        <v>268</v>
      </c>
      <c r="C26" s="124">
        <f>Input!C77</f>
        <v>120.55113335893262</v>
      </c>
      <c r="D26" s="124">
        <f>Input!D77</f>
        <v>120.55113335893262</v>
      </c>
      <c r="E26" s="125">
        <f>Input!E77</f>
        <v>120.55113335893262</v>
      </c>
    </row>
    <row r="27" spans="1:5" x14ac:dyDescent="0.25">
      <c r="A27" s="147" t="str">
        <f>Input!A78</f>
        <v>YAC Poseidon</v>
      </c>
      <c r="B27" s="6" t="s">
        <v>271</v>
      </c>
      <c r="C27" s="47">
        <f>Input!C78</f>
        <v>0</v>
      </c>
      <c r="D27" s="47">
        <f>Input!D78</f>
        <v>0</v>
      </c>
      <c r="E27" s="58">
        <f>Input!E78</f>
        <v>0</v>
      </c>
    </row>
    <row r="28" spans="1:5" x14ac:dyDescent="0.25">
      <c r="A28" s="147" t="str">
        <f>Input!A79</f>
        <v>YAC Viura</v>
      </c>
      <c r="B28" s="6" t="s">
        <v>24</v>
      </c>
      <c r="C28" s="47">
        <f>Input!C79</f>
        <v>1122.3323591131109</v>
      </c>
      <c r="D28" s="47">
        <f>Input!D79</f>
        <v>1113.8570852540247</v>
      </c>
      <c r="E28" s="58">
        <f>Input!E79</f>
        <v>1091.9253114163876</v>
      </c>
    </row>
    <row r="29" spans="1:5" x14ac:dyDescent="0.25">
      <c r="A29" s="41" t="str">
        <f>Input!A80</f>
        <v>BIO Madrid</v>
      </c>
      <c r="B29" s="6" t="s">
        <v>256</v>
      </c>
      <c r="C29" s="47">
        <f>Input!C80</f>
        <v>566.54058875006456</v>
      </c>
      <c r="D29" s="47">
        <f>Input!D80</f>
        <v>566.54058875006456</v>
      </c>
      <c r="E29" s="58">
        <f>Input!E80</f>
        <v>566.54058875006456</v>
      </c>
    </row>
    <row r="30" spans="1:5" x14ac:dyDescent="0.25">
      <c r="A30" s="41" t="s">
        <v>259</v>
      </c>
      <c r="B30" s="6" t="s">
        <v>258</v>
      </c>
      <c r="C30" s="47">
        <f>Input!C81</f>
        <v>159.17052631940328</v>
      </c>
      <c r="D30" s="47">
        <f>Input!D81</f>
        <v>159.17052631940328</v>
      </c>
      <c r="E30" s="58">
        <f>Input!E81</f>
        <v>159.17052631940328</v>
      </c>
    </row>
    <row r="31" spans="1:5" x14ac:dyDescent="0.25">
      <c r="A31" s="41" t="s">
        <v>249</v>
      </c>
      <c r="B31" s="6" t="s">
        <v>243</v>
      </c>
      <c r="C31" s="47">
        <f>Input!C82</f>
        <v>0</v>
      </c>
      <c r="D31" s="47">
        <f>Input!D82</f>
        <v>0</v>
      </c>
      <c r="E31" s="58">
        <f>Input!E82</f>
        <v>0</v>
      </c>
    </row>
    <row r="32" spans="1:5" x14ac:dyDescent="0.25">
      <c r="A32" s="41" t="s">
        <v>250</v>
      </c>
      <c r="B32" s="6" t="s">
        <v>244</v>
      </c>
      <c r="C32" s="47">
        <f>Input!C83</f>
        <v>0</v>
      </c>
      <c r="D32" s="47">
        <f>Input!D83</f>
        <v>0</v>
      </c>
      <c r="E32" s="58">
        <f>Input!E83</f>
        <v>0</v>
      </c>
    </row>
    <row r="33" spans="1:5" x14ac:dyDescent="0.25">
      <c r="A33" s="41" t="s">
        <v>251</v>
      </c>
      <c r="B33" s="6" t="s">
        <v>245</v>
      </c>
      <c r="C33" s="47">
        <f>Input!C84</f>
        <v>0</v>
      </c>
      <c r="D33" s="47">
        <f>Input!D84</f>
        <v>0</v>
      </c>
      <c r="E33" s="58">
        <f>Input!E84</f>
        <v>0</v>
      </c>
    </row>
    <row r="34" spans="1:5" x14ac:dyDescent="0.25">
      <c r="A34" s="41" t="s">
        <v>252</v>
      </c>
      <c r="B34" s="6" t="s">
        <v>246</v>
      </c>
      <c r="C34" s="47">
        <f>Input!C85</f>
        <v>0</v>
      </c>
      <c r="D34" s="47">
        <f>Input!D85</f>
        <v>0</v>
      </c>
      <c r="E34" s="58">
        <f>Input!E85</f>
        <v>0</v>
      </c>
    </row>
    <row r="35" spans="1:5" x14ac:dyDescent="0.25">
      <c r="A35" s="41" t="s">
        <v>253</v>
      </c>
      <c r="B35" s="6" t="s">
        <v>247</v>
      </c>
      <c r="C35" s="47">
        <f>Input!C86</f>
        <v>0</v>
      </c>
      <c r="D35" s="47">
        <f>Input!D86</f>
        <v>0</v>
      </c>
      <c r="E35" s="58">
        <f>Input!E86</f>
        <v>0</v>
      </c>
    </row>
    <row r="36" spans="1:5" x14ac:dyDescent="0.25">
      <c r="A36" s="41" t="s">
        <v>275</v>
      </c>
      <c r="B36" s="6" t="s">
        <v>274</v>
      </c>
      <c r="C36" s="47">
        <f>Input!C87</f>
        <v>27.397260273972602</v>
      </c>
      <c r="D36" s="47">
        <f>Input!D87</f>
        <v>104.38356164383562</v>
      </c>
      <c r="E36" s="58">
        <f>Input!E87</f>
        <v>104.38356164383562</v>
      </c>
    </row>
    <row r="37" spans="1:5" x14ac:dyDescent="0.25">
      <c r="A37" s="41" t="s">
        <v>276</v>
      </c>
      <c r="B37" s="6" t="s">
        <v>273</v>
      </c>
      <c r="C37" s="47">
        <f>Input!C88</f>
        <v>46.742677048572482</v>
      </c>
      <c r="D37" s="47">
        <f>Input!D88</f>
        <v>186.97070819428993</v>
      </c>
      <c r="E37" s="58">
        <f>Input!E88</f>
        <v>186.97070819428993</v>
      </c>
    </row>
    <row r="38" spans="1:5" x14ac:dyDescent="0.25">
      <c r="A38" s="41" t="str">
        <f>Input!A89</f>
        <v>AS Serrablo</v>
      </c>
      <c r="B38" s="6" t="s">
        <v>32</v>
      </c>
      <c r="C38" s="47">
        <f>Input!C89</f>
        <v>4719.188665580773</v>
      </c>
      <c r="D38" s="47">
        <f>Input!D89</f>
        <v>8295.249082023809</v>
      </c>
      <c r="E38" s="58">
        <f>Input!E89</f>
        <v>7100.5268529647192</v>
      </c>
    </row>
    <row r="39" spans="1:5" x14ac:dyDescent="0.25">
      <c r="A39" s="41" t="str">
        <f>Input!A90</f>
        <v>AS Gaviota</v>
      </c>
      <c r="B39" s="6" t="s">
        <v>32</v>
      </c>
      <c r="C39" s="47">
        <f>Input!C90</f>
        <v>15986.364783870127</v>
      </c>
      <c r="D39" s="47">
        <f>Input!D90</f>
        <v>16717.645467527618</v>
      </c>
      <c r="E39" s="58">
        <f>Input!E90</f>
        <v>14309.888634659697</v>
      </c>
    </row>
    <row r="40" spans="1:5" ht="15.75" thickBot="1" x14ac:dyDescent="0.3">
      <c r="A40" s="41" t="str">
        <f>Input!A91</f>
        <v>AS Yela</v>
      </c>
      <c r="B40" s="6" t="s">
        <v>32</v>
      </c>
      <c r="C40" s="47">
        <f>Input!C91</f>
        <v>2504.9871758335707</v>
      </c>
      <c r="D40" s="47">
        <f>Input!D91</f>
        <v>11232.983517813345</v>
      </c>
      <c r="E40" s="58">
        <f>Input!E91</f>
        <v>9615.1544478619235</v>
      </c>
    </row>
    <row r="41" spans="1:5" ht="18.75" customHeight="1" thickBot="1" x14ac:dyDescent="0.3">
      <c r="A41" s="28" t="s">
        <v>7</v>
      </c>
      <c r="B41" s="29"/>
      <c r="C41" s="59">
        <f>SUM(C12:C40)</f>
        <v>1365385.0676290174</v>
      </c>
      <c r="D41" s="59">
        <f>SUM(D12:D40)</f>
        <v>1312786.3558721065</v>
      </c>
      <c r="E41" s="60">
        <f>SUM(E12:E40)</f>
        <v>1259575.8285668304</v>
      </c>
    </row>
    <row r="42" spans="1:5" ht="9" customHeight="1" x14ac:dyDescent="0.25">
      <c r="C42" s="57">
        <f>C41-Input!C93</f>
        <v>0</v>
      </c>
      <c r="D42" s="57">
        <f>D41-Input!D93</f>
        <v>0</v>
      </c>
      <c r="E42" s="57">
        <f>E41-Input!E93</f>
        <v>0</v>
      </c>
    </row>
    <row r="43" spans="1:5" x14ac:dyDescent="0.25">
      <c r="C43" s="137"/>
      <c r="D43" s="137"/>
      <c r="E43" s="137"/>
    </row>
  </sheetData>
  <mergeCells count="3">
    <mergeCell ref="A10:A11"/>
    <mergeCell ref="B10:B11"/>
    <mergeCell ref="A8:E8"/>
  </mergeCells>
  <printOptions horizontalCentered="1"/>
  <pageMargins left="0.23622047244094491" right="0.23622047244094491" top="0.74803149606299213" bottom="0.74803149606299213" header="0.31496062992125984" footer="0.31496062992125984"/>
  <pageSetup paperSize="9" scale="85" fitToHeight="0" orientation="landscape" verticalDpi="0" r:id="rId1"/>
  <headerFooter>
    <oddFooter>&amp;L&amp;D&amp;C_x000D_&amp;1#&amp;"Calibri"&amp;10&amp;K000000 PÚBLICA&amp;RPágina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4"/>
  <sheetViews>
    <sheetView showGridLines="0" topLeftCell="A279" zoomScaleNormal="100" workbookViewId="0">
      <selection activeCell="C283" sqref="C283"/>
    </sheetView>
  </sheetViews>
  <sheetFormatPr baseColWidth="10" defaultColWidth="11.42578125" defaultRowHeight="15" x14ac:dyDescent="0.25"/>
  <cols>
    <col min="1" max="1" width="26.28515625" style="1" customWidth="1"/>
    <col min="2" max="2" width="51.7109375" style="1" customWidth="1"/>
    <col min="3" max="5" width="14.5703125" style="1" bestFit="1" customWidth="1"/>
    <col min="6" max="16384" width="11.42578125" style="1"/>
  </cols>
  <sheetData>
    <row r="1" spans="1:7" ht="5.0999999999999996" customHeight="1" x14ac:dyDescent="0.25">
      <c r="A1" s="17"/>
      <c r="B1" s="17"/>
      <c r="C1" s="17"/>
      <c r="D1" s="17"/>
      <c r="E1" s="17"/>
    </row>
    <row r="2" spans="1:7" x14ac:dyDescent="0.25">
      <c r="A2" s="17"/>
      <c r="B2" s="17"/>
      <c r="C2" s="17"/>
      <c r="D2" s="17"/>
      <c r="E2" s="17"/>
    </row>
    <row r="3" spans="1:7" x14ac:dyDescent="0.25">
      <c r="A3" s="17"/>
      <c r="B3" s="17"/>
      <c r="C3" s="17"/>
      <c r="D3" s="17"/>
      <c r="E3" s="17"/>
    </row>
    <row r="4" spans="1:7" x14ac:dyDescent="0.25">
      <c r="A4" s="17"/>
      <c r="B4" s="17"/>
      <c r="C4" s="17"/>
      <c r="D4" s="17"/>
      <c r="E4" s="17"/>
    </row>
    <row r="5" spans="1:7" ht="5.0999999999999996" customHeight="1" thickBot="1" x14ac:dyDescent="0.3">
      <c r="A5" s="17"/>
      <c r="B5" s="17"/>
      <c r="C5" s="17"/>
      <c r="D5" s="17"/>
      <c r="E5" s="17"/>
    </row>
    <row r="6" spans="1:7" ht="51.75" customHeight="1" thickBot="1" x14ac:dyDescent="0.3">
      <c r="A6" s="32" t="s">
        <v>140</v>
      </c>
      <c r="B6" s="33"/>
      <c r="C6" s="34"/>
      <c r="D6" s="34"/>
      <c r="E6" s="35"/>
    </row>
    <row r="7" spans="1:7" ht="5.0999999999999996" customHeight="1" x14ac:dyDescent="0.25"/>
    <row r="8" spans="1:7" ht="52.9" customHeight="1" x14ac:dyDescent="0.25">
      <c r="A8" s="221" t="s">
        <v>269</v>
      </c>
      <c r="B8" s="221"/>
      <c r="C8" s="221"/>
      <c r="D8" s="221"/>
      <c r="E8" s="221"/>
    </row>
    <row r="9" spans="1:7" ht="5.0999999999999996" customHeight="1" thickBot="1" x14ac:dyDescent="0.3"/>
    <row r="10" spans="1:7" ht="15" customHeight="1" x14ac:dyDescent="0.25">
      <c r="A10" s="216" t="s">
        <v>36</v>
      </c>
      <c r="B10" s="214" t="s">
        <v>162</v>
      </c>
      <c r="C10" s="22" t="s">
        <v>11</v>
      </c>
      <c r="D10" s="23"/>
      <c r="E10" s="24"/>
    </row>
    <row r="11" spans="1:7" ht="33" customHeight="1" x14ac:dyDescent="0.25">
      <c r="A11" s="217"/>
      <c r="B11" s="215"/>
      <c r="C11" s="21" t="s">
        <v>57</v>
      </c>
      <c r="D11" s="21" t="s">
        <v>58</v>
      </c>
      <c r="E11" s="25" t="s">
        <v>59</v>
      </c>
    </row>
    <row r="12" spans="1:7" ht="15" customHeight="1" x14ac:dyDescent="0.25">
      <c r="A12" s="48" t="str">
        <f>Input_National_Capacity!A12</f>
        <v>01.1A</v>
      </c>
      <c r="B12" s="4" t="str">
        <f>Input_National_Capacity!B12</f>
        <v>Salida Nacional / National exit</v>
      </c>
      <c r="C12" s="46">
        <f>Input!C$157*Input_National_Capacity!$C12+Input!C$158*Input_National_Capacity!$D12+Input!C$159*Input_National_Capacity!$E12+Input!C$160*Input_National_Capacity!$F12+Input!C$161*Input_National_Capacity!$G12+Input!C$162*Input_National_Capacity!$H12</f>
        <v>18173.54773893673</v>
      </c>
      <c r="D12" s="46">
        <f>Input!D$157*Input_National_Capacity!$C12+Input!D$158*Input_National_Capacity!$D12+Input!D$159*Input_National_Capacity!$E12+Input!D$160*Input_National_Capacity!$F12+Input!D$161*Input_National_Capacity!$G12+Input!D$162*Input_National_Capacity!$H12</f>
        <v>16682.55709811109</v>
      </c>
      <c r="E12" s="51">
        <f>Input!E$157*Input_National_Capacity!$C12+Input!E$158*Input_National_Capacity!$D12+Input!E$159*Input_National_Capacity!$E12+Input!E$160*Input_National_Capacity!$F12+Input!E$161*Input_National_Capacity!$G12+Input!E$162*Input_National_Capacity!$H12</f>
        <v>14982.506425400876</v>
      </c>
      <c r="G12" s="71"/>
    </row>
    <row r="13" spans="1:7" ht="15" customHeight="1" x14ac:dyDescent="0.25">
      <c r="A13" s="41" t="str">
        <f>Input_National_Capacity!A13</f>
        <v>03A</v>
      </c>
      <c r="B13" s="4" t="str">
        <f>Input_National_Capacity!B13</f>
        <v>Salida Nacional / National exit</v>
      </c>
      <c r="C13" s="47">
        <f>Input!C$157*Input_National_Capacity!$C13+Input!C$158*Input_National_Capacity!$D13+Input!C$159*Input_National_Capacity!$E13+Input!C$160*Input_National_Capacity!$F13+Input!C$161*Input_National_Capacity!$G13+Input!C$162*Input_National_Capacity!$H13</f>
        <v>18680.684234242839</v>
      </c>
      <c r="D13" s="47">
        <f>Input!D$157*Input_National_Capacity!$C13+Input!D$158*Input_National_Capacity!$D13+Input!D$159*Input_National_Capacity!$E13+Input!D$160*Input_National_Capacity!$F13+Input!D$161*Input_National_Capacity!$G13+Input!D$162*Input_National_Capacity!$H13</f>
        <v>15804.483144031004</v>
      </c>
      <c r="E13" s="58">
        <f>Input!E$157*Input_National_Capacity!$C13+Input!E$158*Input_National_Capacity!$D13+Input!E$159*Input_National_Capacity!$E13+Input!E$160*Input_National_Capacity!$F13+Input!E$161*Input_National_Capacity!$G13+Input!E$162*Input_National_Capacity!$H13</f>
        <v>12829.454441222306</v>
      </c>
      <c r="G13" s="71"/>
    </row>
    <row r="14" spans="1:7" ht="15" customHeight="1" x14ac:dyDescent="0.25">
      <c r="A14" s="41" t="str">
        <f>Input_National_Capacity!A14</f>
        <v>1.01</v>
      </c>
      <c r="B14" s="4" t="str">
        <f>Input_National_Capacity!B14</f>
        <v>Salida Nacional / National exit</v>
      </c>
      <c r="C14" s="47">
        <f>Input!C$157*Input_National_Capacity!$C14+Input!C$158*Input_National_Capacity!$D14+Input!C$159*Input_National_Capacity!$E14+Input!C$160*Input_National_Capacity!$F14+Input!C$161*Input_National_Capacity!$G14+Input!C$162*Input_National_Capacity!$H14</f>
        <v>1177.7267217301489</v>
      </c>
      <c r="D14" s="47">
        <f>Input!D$157*Input_National_Capacity!$C14+Input!D$158*Input_National_Capacity!$D14+Input!D$159*Input_National_Capacity!$E14+Input!D$160*Input_National_Capacity!$F14+Input!D$161*Input_National_Capacity!$G14+Input!D$162*Input_National_Capacity!$H14</f>
        <v>1184.001240508361</v>
      </c>
      <c r="E14" s="58">
        <f>Input!E$157*Input_National_Capacity!$C14+Input!E$158*Input_National_Capacity!$D14+Input!E$159*Input_National_Capacity!$E14+Input!E$160*Input_National_Capacity!$F14+Input!E$161*Input_National_Capacity!$G14+Input!E$162*Input_National_Capacity!$H14</f>
        <v>1182.9912978417015</v>
      </c>
      <c r="G14" s="71"/>
    </row>
    <row r="15" spans="1:7" ht="15" customHeight="1" x14ac:dyDescent="0.25">
      <c r="A15" s="41" t="str">
        <f>Input_National_Capacity!A15</f>
        <v>10</v>
      </c>
      <c r="B15" s="4" t="str">
        <f>Input_National_Capacity!B15</f>
        <v>Salida Nacional / National exit</v>
      </c>
      <c r="C15" s="47">
        <f>Input!C$157*Input_National_Capacity!$C15+Input!C$158*Input_National_Capacity!$D15+Input!C$159*Input_National_Capacity!$E15+Input!C$160*Input_National_Capacity!$F15+Input!C$161*Input_National_Capacity!$G15+Input!C$162*Input_National_Capacity!$H15</f>
        <v>439.3323303335917</v>
      </c>
      <c r="D15" s="47">
        <f>Input!D$157*Input_National_Capacity!$C15+Input!D$158*Input_National_Capacity!$D15+Input!D$159*Input_National_Capacity!$E15+Input!D$160*Input_National_Capacity!$F15+Input!D$161*Input_National_Capacity!$G15+Input!D$162*Input_National_Capacity!$H15</f>
        <v>440.71518049343308</v>
      </c>
      <c r="E15" s="58">
        <f>Input!E$157*Input_National_Capacity!$C15+Input!E$158*Input_National_Capacity!$D15+Input!E$159*Input_National_Capacity!$E15+Input!E$160*Input_National_Capacity!$F15+Input!E$161*Input_National_Capacity!$G15+Input!E$162*Input_National_Capacity!$H15</f>
        <v>440.40098564564937</v>
      </c>
      <c r="G15" s="71"/>
    </row>
    <row r="16" spans="1:7" ht="15" customHeight="1" x14ac:dyDescent="0.25">
      <c r="A16" s="41" t="str">
        <f>Input_National_Capacity!A16</f>
        <v>11</v>
      </c>
      <c r="B16" s="4" t="str">
        <f>Input_National_Capacity!B16</f>
        <v>Salida Nacional / National exit</v>
      </c>
      <c r="C16" s="47">
        <f>Input!C$157*Input_National_Capacity!$C16+Input!C$158*Input_National_Capacity!$D16+Input!C$159*Input_National_Capacity!$E16+Input!C$160*Input_National_Capacity!$F16+Input!C$161*Input_National_Capacity!$G16+Input!C$162*Input_National_Capacity!$H16</f>
        <v>25429.277727213521</v>
      </c>
      <c r="D16" s="47">
        <f>Input!D$157*Input_National_Capacity!$C16+Input!D$158*Input_National_Capacity!$D16+Input!D$159*Input_National_Capacity!$E16+Input!D$160*Input_National_Capacity!$F16+Input!D$161*Input_National_Capacity!$G16+Input!D$162*Input_National_Capacity!$H16</f>
        <v>26065.3506212668</v>
      </c>
      <c r="E16" s="58">
        <f>Input!E$157*Input_National_Capacity!$C16+Input!E$158*Input_National_Capacity!$D16+Input!E$159*Input_National_Capacity!$E16+Input!E$160*Input_National_Capacity!$F16+Input!E$161*Input_National_Capacity!$G16+Input!E$162*Input_National_Capacity!$H16</f>
        <v>26115.430459464769</v>
      </c>
      <c r="G16" s="71"/>
    </row>
    <row r="17" spans="1:7" ht="15" customHeight="1" x14ac:dyDescent="0.25">
      <c r="A17" s="41" t="str">
        <f>Input_National_Capacity!A17</f>
        <v>12</v>
      </c>
      <c r="B17" s="4" t="str">
        <f>Input_National_Capacity!B17</f>
        <v>Salida Nacional / National exit</v>
      </c>
      <c r="C17" s="47">
        <f>Input!C$157*Input_National_Capacity!$C17+Input!C$158*Input_National_Capacity!$D17+Input!C$159*Input_National_Capacity!$E17+Input!C$160*Input_National_Capacity!$F17+Input!C$161*Input_National_Capacity!$G17+Input!C$162*Input_National_Capacity!$H17</f>
        <v>18653.629087738977</v>
      </c>
      <c r="D17" s="47">
        <f>Input!D$157*Input_National_Capacity!$C17+Input!D$158*Input_National_Capacity!$D17+Input!D$159*Input_National_Capacity!$E17+Input!D$160*Input_National_Capacity!$F17+Input!D$161*Input_National_Capacity!$G17+Input!D$162*Input_National_Capacity!$H17</f>
        <v>17555.693250198976</v>
      </c>
      <c r="E17" s="58">
        <f>Input!E$157*Input_National_Capacity!$C17+Input!E$158*Input_National_Capacity!$D17+Input!E$159*Input_National_Capacity!$E17+Input!E$160*Input_National_Capacity!$F17+Input!E$161*Input_National_Capacity!$G17+Input!E$162*Input_National_Capacity!$H17</f>
        <v>16207.847471514138</v>
      </c>
      <c r="G17" s="71"/>
    </row>
    <row r="18" spans="1:7" ht="15" customHeight="1" x14ac:dyDescent="0.25">
      <c r="A18" s="41" t="str">
        <f>Input_National_Capacity!A18</f>
        <v>13</v>
      </c>
      <c r="B18" s="4" t="str">
        <f>Input_National_Capacity!B18</f>
        <v>Salida Nacional / National exit</v>
      </c>
      <c r="C18" s="47">
        <f>Input!C$157*Input_National_Capacity!$C18+Input!C$158*Input_National_Capacity!$D18+Input!C$159*Input_National_Capacity!$E18+Input!C$160*Input_National_Capacity!$F18+Input!C$161*Input_National_Capacity!$G18+Input!C$162*Input_National_Capacity!$H18</f>
        <v>207.62599970169452</v>
      </c>
      <c r="D18" s="47">
        <f>Input!D$157*Input_National_Capacity!$C18+Input!D$158*Input_National_Capacity!$D18+Input!D$159*Input_National_Capacity!$E18+Input!D$160*Input_National_Capacity!$F18+Input!D$161*Input_National_Capacity!$G18+Input!D$162*Input_National_Capacity!$H18</f>
        <v>212.81943350377341</v>
      </c>
      <c r="E18" s="58">
        <f>Input!E$157*Input_National_Capacity!$C18+Input!E$158*Input_National_Capacity!$D18+Input!E$159*Input_National_Capacity!$E18+Input!E$160*Input_National_Capacity!$F18+Input!E$161*Input_National_Capacity!$G18+Input!E$162*Input_National_Capacity!$H18</f>
        <v>213.22832740089046</v>
      </c>
      <c r="G18" s="71"/>
    </row>
    <row r="19" spans="1:7" ht="15" customHeight="1" x14ac:dyDescent="0.25">
      <c r="A19" s="41" t="str">
        <f>Input_National_Capacity!A19</f>
        <v>13A</v>
      </c>
      <c r="B19" s="4" t="str">
        <f>Input_National_Capacity!B19</f>
        <v>Salida Nacional / National exit</v>
      </c>
      <c r="C19" s="47">
        <f>Input!C$157*Input_National_Capacity!$C19+Input!C$158*Input_National_Capacity!$D19+Input!C$159*Input_National_Capacity!$E19+Input!C$160*Input_National_Capacity!$F19+Input!C$161*Input_National_Capacity!$G19+Input!C$162*Input_National_Capacity!$H19</f>
        <v>18390.081805813395</v>
      </c>
      <c r="D19" s="47">
        <f>Input!D$157*Input_National_Capacity!$C19+Input!D$158*Input_National_Capacity!$D19+Input!D$159*Input_National_Capacity!$E19+Input!D$160*Input_National_Capacity!$F19+Input!D$161*Input_National_Capacity!$G19+Input!D$162*Input_National_Capacity!$H19</f>
        <v>17861.097248916449</v>
      </c>
      <c r="E19" s="58">
        <f>Input!E$157*Input_National_Capacity!$C19+Input!E$158*Input_National_Capacity!$D19+Input!E$159*Input_National_Capacity!$E19+Input!E$160*Input_National_Capacity!$F19+Input!E$161*Input_National_Capacity!$G19+Input!E$162*Input_National_Capacity!$H19</f>
        <v>17006.087442051965</v>
      </c>
      <c r="G19" s="71"/>
    </row>
    <row r="20" spans="1:7" ht="15" customHeight="1" x14ac:dyDescent="0.25">
      <c r="A20" s="41" t="str">
        <f>Input_National_Capacity!A20</f>
        <v>14</v>
      </c>
      <c r="B20" s="4" t="str">
        <f>Input_National_Capacity!B20</f>
        <v>Salida Nacional / National exit</v>
      </c>
      <c r="C20" s="47">
        <f>Input!C$157*Input_National_Capacity!$C20+Input!C$158*Input_National_Capacity!$D20+Input!C$159*Input_National_Capacity!$E20+Input!C$160*Input_National_Capacity!$F20+Input!C$161*Input_National_Capacity!$G20+Input!C$162*Input_National_Capacity!$H20</f>
        <v>11.115556001680249</v>
      </c>
      <c r="D20" s="47">
        <f>Input!D$157*Input_National_Capacity!$C20+Input!D$158*Input_National_Capacity!$D20+Input!D$159*Input_National_Capacity!$E20+Input!D$160*Input_National_Capacity!$F20+Input!D$161*Input_National_Capacity!$G20+Input!D$162*Input_National_Capacity!$H20</f>
        <v>11.393593936962763</v>
      </c>
      <c r="E20" s="58">
        <f>Input!E$157*Input_National_Capacity!$C20+Input!E$158*Input_National_Capacity!$D20+Input!E$159*Input_National_Capacity!$E20+Input!E$160*Input_National_Capacity!$F20+Input!E$161*Input_National_Capacity!$G20+Input!E$162*Input_National_Capacity!$H20</f>
        <v>11.415484658831316</v>
      </c>
      <c r="G20" s="71"/>
    </row>
    <row r="21" spans="1:7" ht="15" customHeight="1" x14ac:dyDescent="0.25">
      <c r="A21" s="41" t="str">
        <f>Input_National_Capacity!A21</f>
        <v>15</v>
      </c>
      <c r="B21" s="4" t="str">
        <f>Input_National_Capacity!B21</f>
        <v>Salida Nacional / National exit</v>
      </c>
      <c r="C21" s="47">
        <f>Input!C$157*Input_National_Capacity!$C21+Input!C$158*Input_National_Capacity!$D21+Input!C$159*Input_National_Capacity!$E21+Input!C$160*Input_National_Capacity!$F21+Input!C$161*Input_National_Capacity!$G21+Input!C$162*Input_National_Capacity!$H21</f>
        <v>12.448442634190533</v>
      </c>
      <c r="D21" s="47">
        <f>Input!D$157*Input_National_Capacity!$C21+Input!D$158*Input_National_Capacity!$D21+Input!D$159*Input_National_Capacity!$E21+Input!D$160*Input_National_Capacity!$F21+Input!D$161*Input_National_Capacity!$G21+Input!D$162*Input_National_Capacity!$H21</f>
        <v>12.442419354720352</v>
      </c>
      <c r="E21" s="58">
        <f>Input!E$157*Input_National_Capacity!$C21+Input!E$158*Input_National_Capacity!$D21+Input!E$159*Input_National_Capacity!$E21+Input!E$160*Input_National_Capacity!$F21+Input!E$161*Input_National_Capacity!$G21+Input!E$162*Input_National_Capacity!$H21</f>
        <v>12.422602520638788</v>
      </c>
      <c r="G21" s="71"/>
    </row>
    <row r="22" spans="1:7" ht="15" customHeight="1" x14ac:dyDescent="0.25">
      <c r="A22" s="41" t="str">
        <f>Input_National_Capacity!A22</f>
        <v>15.02</v>
      </c>
      <c r="B22" s="4" t="str">
        <f>Input_National_Capacity!B22</f>
        <v>Salida Nacional / National exit</v>
      </c>
      <c r="C22" s="47">
        <f>Input!C$157*Input_National_Capacity!$C22+Input!C$158*Input_National_Capacity!$D22+Input!C$159*Input_National_Capacity!$E22+Input!C$160*Input_National_Capacity!$F22+Input!C$161*Input_National_Capacity!$G22+Input!C$162*Input_National_Capacity!$H22</f>
        <v>3906.5638039922569</v>
      </c>
      <c r="D22" s="47">
        <f>Input!D$157*Input_National_Capacity!$C22+Input!D$158*Input_National_Capacity!$D22+Input!D$159*Input_National_Capacity!$E22+Input!D$160*Input_National_Capacity!$F22+Input!D$161*Input_National_Capacity!$G22+Input!D$162*Input_National_Capacity!$H22</f>
        <v>3989.6795482774442</v>
      </c>
      <c r="E22" s="58">
        <f>Input!E$157*Input_National_Capacity!$C22+Input!E$158*Input_National_Capacity!$D22+Input!E$159*Input_National_Capacity!$E22+Input!E$160*Input_National_Capacity!$F22+Input!E$161*Input_National_Capacity!$G22+Input!E$162*Input_National_Capacity!$H22</f>
        <v>4003.9836568561495</v>
      </c>
      <c r="G22" s="71"/>
    </row>
    <row r="23" spans="1:7" ht="15" customHeight="1" x14ac:dyDescent="0.25">
      <c r="A23" s="41" t="str">
        <f>Input_National_Capacity!A23</f>
        <v>15.04</v>
      </c>
      <c r="B23" s="4" t="str">
        <f>Input_National_Capacity!B23</f>
        <v>Salida Nacional / National exit</v>
      </c>
      <c r="C23" s="47">
        <f>Input!C$157*Input_National_Capacity!$C23+Input!C$158*Input_National_Capacity!$D23+Input!C$159*Input_National_Capacity!$E23+Input!C$160*Input_National_Capacity!$F23+Input!C$161*Input_National_Capacity!$G23+Input!C$162*Input_National_Capacity!$H23</f>
        <v>611.72291888528798</v>
      </c>
      <c r="D23" s="47">
        <f>Input!D$157*Input_National_Capacity!$C23+Input!D$158*Input_National_Capacity!$D23+Input!D$159*Input_National_Capacity!$E23+Input!D$160*Input_National_Capacity!$F23+Input!D$161*Input_National_Capacity!$G23+Input!D$162*Input_National_Capacity!$H23</f>
        <v>619.30929327844979</v>
      </c>
      <c r="E23" s="58">
        <f>Input!E$157*Input_National_Capacity!$C23+Input!E$158*Input_National_Capacity!$D23+Input!E$159*Input_National_Capacity!$E23+Input!E$160*Input_National_Capacity!$F23+Input!E$161*Input_National_Capacity!$G23+Input!E$162*Input_National_Capacity!$H23</f>
        <v>620.23852478403046</v>
      </c>
      <c r="G23" s="71"/>
    </row>
    <row r="24" spans="1:7" ht="15" customHeight="1" x14ac:dyDescent="0.25">
      <c r="A24" s="41" t="str">
        <f>Input_National_Capacity!A24</f>
        <v>15.07</v>
      </c>
      <c r="B24" s="4" t="str">
        <f>Input_National_Capacity!B24</f>
        <v>Salida Nacional / National exit</v>
      </c>
      <c r="C24" s="47">
        <f>Input!C$157*Input_National_Capacity!$C24+Input!C$158*Input_National_Capacity!$D24+Input!C$159*Input_National_Capacity!$E24+Input!C$160*Input_National_Capacity!$F24+Input!C$161*Input_National_Capacity!$G24+Input!C$162*Input_National_Capacity!$H24</f>
        <v>8290.1940050064004</v>
      </c>
      <c r="D24" s="47">
        <f>Input!D$157*Input_National_Capacity!$C24+Input!D$158*Input_National_Capacity!$D24+Input!D$159*Input_National_Capacity!$E24+Input!D$160*Input_National_Capacity!$F24+Input!D$161*Input_National_Capacity!$G24+Input!D$162*Input_National_Capacity!$H24</f>
        <v>8498.1847861903407</v>
      </c>
      <c r="E24" s="58">
        <f>Input!E$157*Input_National_Capacity!$C24+Input!E$158*Input_National_Capacity!$D24+Input!E$159*Input_National_Capacity!$E24+Input!E$160*Input_National_Capacity!$F24+Input!E$161*Input_National_Capacity!$G24+Input!E$162*Input_National_Capacity!$H24</f>
        <v>8536.1712443214365</v>
      </c>
      <c r="G24" s="71"/>
    </row>
    <row r="25" spans="1:7" ht="15" customHeight="1" x14ac:dyDescent="0.25">
      <c r="A25" s="41" t="str">
        <f>Input_National_Capacity!A25</f>
        <v>15.08</v>
      </c>
      <c r="B25" s="4" t="str">
        <f>Input_National_Capacity!B25</f>
        <v>Salida Nacional / National exit</v>
      </c>
      <c r="C25" s="47">
        <f>Input!C$157*Input_National_Capacity!$C25+Input!C$158*Input_National_Capacity!$D25+Input!C$159*Input_National_Capacity!$E25+Input!C$160*Input_National_Capacity!$F25+Input!C$161*Input_National_Capacity!$G25+Input!C$162*Input_National_Capacity!$H25</f>
        <v>8187.6810460160068</v>
      </c>
      <c r="D25" s="47">
        <f>Input!D$157*Input_National_Capacity!$C25+Input!D$158*Input_National_Capacity!$D25+Input!D$159*Input_National_Capacity!$E25+Input!D$160*Input_National_Capacity!$F25+Input!D$161*Input_National_Capacity!$G25+Input!D$162*Input_National_Capacity!$H25</f>
        <v>8386.4532317042122</v>
      </c>
      <c r="E25" s="58">
        <f>Input!E$157*Input_National_Capacity!$C25+Input!E$158*Input_National_Capacity!$D25+Input!E$159*Input_National_Capacity!$E25+Input!E$160*Input_National_Capacity!$F25+Input!E$161*Input_National_Capacity!$G25+Input!E$162*Input_National_Capacity!$H25</f>
        <v>8422.0567864083387</v>
      </c>
      <c r="G25" s="71"/>
    </row>
    <row r="26" spans="1:7" ht="15" customHeight="1" x14ac:dyDescent="0.25">
      <c r="A26" s="41" t="str">
        <f>Input_National_Capacity!A26</f>
        <v>15.08A</v>
      </c>
      <c r="B26" s="4" t="str">
        <f>Input_National_Capacity!B26</f>
        <v>Salida Nacional / National exit</v>
      </c>
      <c r="C26" s="47">
        <f>Input!C$157*Input_National_Capacity!$C26+Input!C$158*Input_National_Capacity!$D26+Input!C$159*Input_National_Capacity!$E26+Input!C$160*Input_National_Capacity!$F26+Input!C$161*Input_National_Capacity!$G26+Input!C$162*Input_National_Capacity!$H26</f>
        <v>5982.5501400583225</v>
      </c>
      <c r="D26" s="47">
        <f>Input!D$157*Input_National_Capacity!$C26+Input!D$158*Input_National_Capacity!$D26+Input!D$159*Input_National_Capacity!$E26+Input!D$160*Input_National_Capacity!$F26+Input!D$161*Input_National_Capacity!$G26+Input!D$162*Input_National_Capacity!$H26</f>
        <v>6127.7884023508304</v>
      </c>
      <c r="E26" s="58">
        <f>Input!E$157*Input_National_Capacity!$C26+Input!E$158*Input_National_Capacity!$D26+Input!E$159*Input_National_Capacity!$E26+Input!E$160*Input_National_Capacity!$F26+Input!E$161*Input_National_Capacity!$G26+Input!E$162*Input_National_Capacity!$H26</f>
        <v>6153.8031005278426</v>
      </c>
      <c r="G26" s="71"/>
    </row>
    <row r="27" spans="1:7" ht="15" customHeight="1" x14ac:dyDescent="0.25">
      <c r="A27" s="41" t="str">
        <f>Input_National_Capacity!A27</f>
        <v>15.09</v>
      </c>
      <c r="B27" s="4" t="str">
        <f>Input_National_Capacity!B27</f>
        <v>Salida Nacional / National exit</v>
      </c>
      <c r="C27" s="47">
        <f>Input!C$157*Input_National_Capacity!$C27+Input!C$158*Input_National_Capacity!$D27+Input!C$159*Input_National_Capacity!$E27+Input!C$160*Input_National_Capacity!$F27+Input!C$161*Input_National_Capacity!$G27+Input!C$162*Input_National_Capacity!$H27</f>
        <v>5559.8073911799511</v>
      </c>
      <c r="D27" s="47">
        <f>Input!D$157*Input_National_Capacity!$C27+Input!D$158*Input_National_Capacity!$D27+Input!D$159*Input_National_Capacity!$E27+Input!D$160*Input_National_Capacity!$F27+Input!D$161*Input_National_Capacity!$G27+Input!D$162*Input_National_Capacity!$H27</f>
        <v>5694.7827353511821</v>
      </c>
      <c r="E27" s="58">
        <f>Input!E$157*Input_National_Capacity!$C27+Input!E$158*Input_National_Capacity!$D27+Input!E$159*Input_National_Capacity!$E27+Input!E$160*Input_National_Capacity!$F27+Input!E$161*Input_National_Capacity!$G27+Input!E$162*Input_National_Capacity!$H27</f>
        <v>5718.9591664412292</v>
      </c>
      <c r="G27" s="71"/>
    </row>
    <row r="28" spans="1:7" ht="15" customHeight="1" x14ac:dyDescent="0.25">
      <c r="A28" s="41" t="str">
        <f>Input_National_Capacity!A28</f>
        <v>15.09AD</v>
      </c>
      <c r="B28" s="4" t="str">
        <f>Input_National_Capacity!B28</f>
        <v>Salida Nacional / National exit</v>
      </c>
      <c r="C28" s="47">
        <f>Input!C$157*Input_National_Capacity!$C28+Input!C$158*Input_National_Capacity!$D28+Input!C$159*Input_National_Capacity!$E28+Input!C$160*Input_National_Capacity!$F28+Input!C$161*Input_National_Capacity!$G28+Input!C$162*Input_National_Capacity!$H28</f>
        <v>49479.608957389828</v>
      </c>
      <c r="D28" s="47">
        <f>Input!D$157*Input_National_Capacity!$C28+Input!D$158*Input_National_Capacity!$D28+Input!D$159*Input_National_Capacity!$E28+Input!D$160*Input_National_Capacity!$F28+Input!D$161*Input_National_Capacity!$G28+Input!D$162*Input_National_Capacity!$H28</f>
        <v>48233.769218835783</v>
      </c>
      <c r="E28" s="58">
        <f>Input!E$157*Input_National_Capacity!$C28+Input!E$158*Input_National_Capacity!$D28+Input!E$159*Input_National_Capacity!$E28+Input!E$160*Input_National_Capacity!$F28+Input!E$161*Input_National_Capacity!$G28+Input!E$162*Input_National_Capacity!$H28</f>
        <v>46290.459611043007</v>
      </c>
      <c r="G28" s="71"/>
    </row>
    <row r="29" spans="1:7" ht="15" customHeight="1" x14ac:dyDescent="0.25">
      <c r="A29" s="41" t="str">
        <f>Input_National_Capacity!A29</f>
        <v>15.09X</v>
      </c>
      <c r="B29" s="4" t="str">
        <f>Input_National_Capacity!B29</f>
        <v>Salida Nacional / National exit</v>
      </c>
      <c r="C29" s="47">
        <f>Input!C$157*Input_National_Capacity!$C29+Input!C$158*Input_National_Capacity!$D29+Input!C$159*Input_National_Capacity!$E29+Input!C$160*Input_National_Capacity!$F29+Input!C$161*Input_National_Capacity!$G29+Input!C$162*Input_National_Capacity!$H29</f>
        <v>2174.544906714083</v>
      </c>
      <c r="D29" s="47">
        <f>Input!D$157*Input_National_Capacity!$C29+Input!D$158*Input_National_Capacity!$D29+Input!D$159*Input_National_Capacity!$E29+Input!D$160*Input_National_Capacity!$F29+Input!D$161*Input_National_Capacity!$G29+Input!D$162*Input_National_Capacity!$H29</f>
        <v>2227.3362943555244</v>
      </c>
      <c r="E29" s="58">
        <f>Input!E$157*Input_National_Capacity!$C29+Input!E$158*Input_National_Capacity!$D29+Input!E$159*Input_National_Capacity!$E29+Input!E$160*Input_National_Capacity!$F29+Input!E$161*Input_National_Capacity!$G29+Input!E$162*Input_National_Capacity!$H29</f>
        <v>2236.792149817853</v>
      </c>
      <c r="G29" s="71"/>
    </row>
    <row r="30" spans="1:7" ht="15" customHeight="1" x14ac:dyDescent="0.25">
      <c r="A30" s="41" t="str">
        <f>Input_National_Capacity!A30</f>
        <v>15.09X.3</v>
      </c>
      <c r="B30" s="4" t="str">
        <f>Input_National_Capacity!B30</f>
        <v>Salida Nacional / National exit</v>
      </c>
      <c r="C30" s="47">
        <f>Input!C$157*Input_National_Capacity!$C30+Input!C$158*Input_National_Capacity!$D30+Input!C$159*Input_National_Capacity!$E30+Input!C$160*Input_National_Capacity!$F30+Input!C$161*Input_National_Capacity!$G30+Input!C$162*Input_National_Capacity!$H30</f>
        <v>5223.1353693443543</v>
      </c>
      <c r="D30" s="47">
        <f>Input!D$157*Input_National_Capacity!$C30+Input!D$158*Input_National_Capacity!$D30+Input!D$159*Input_National_Capacity!$E30+Input!D$160*Input_National_Capacity!$F30+Input!D$161*Input_National_Capacity!$G30+Input!D$162*Input_National_Capacity!$H30</f>
        <v>5288.1024090143746</v>
      </c>
      <c r="E30" s="58">
        <f>Input!E$157*Input_National_Capacity!$C30+Input!E$158*Input_National_Capacity!$D30+Input!E$159*Input_National_Capacity!$E30+Input!E$160*Input_National_Capacity!$F30+Input!E$161*Input_National_Capacity!$G30+Input!E$162*Input_National_Capacity!$H30</f>
        <v>5293.4499733808916</v>
      </c>
      <c r="G30" s="71"/>
    </row>
    <row r="31" spans="1:7" ht="15" customHeight="1" x14ac:dyDescent="0.25">
      <c r="A31" s="41" t="str">
        <f>Input_National_Capacity!A31</f>
        <v>15.10</v>
      </c>
      <c r="B31" s="4" t="str">
        <f>Input_National_Capacity!B31</f>
        <v>Salida Nacional / National exit</v>
      </c>
      <c r="C31" s="47">
        <f>Input!C$157*Input_National_Capacity!$C31+Input!C$158*Input_National_Capacity!$D31+Input!C$159*Input_National_Capacity!$E31+Input!C$160*Input_National_Capacity!$F31+Input!C$161*Input_National_Capacity!$G31+Input!C$162*Input_National_Capacity!$H31</f>
        <v>716.29518303564157</v>
      </c>
      <c r="D31" s="47">
        <f>Input!D$157*Input_National_Capacity!$C31+Input!D$158*Input_National_Capacity!$D31+Input!D$159*Input_National_Capacity!$E31+Input!D$160*Input_National_Capacity!$F31+Input!D$161*Input_National_Capacity!$G31+Input!D$162*Input_National_Capacity!$H31</f>
        <v>731.97562343360266</v>
      </c>
      <c r="E31" s="58">
        <f>Input!E$157*Input_National_Capacity!$C31+Input!E$158*Input_National_Capacity!$D31+Input!E$159*Input_National_Capacity!$E31+Input!E$160*Input_National_Capacity!$F31+Input!E$161*Input_National_Capacity!$G31+Input!E$162*Input_National_Capacity!$H31</f>
        <v>734.7038526991073</v>
      </c>
      <c r="G31" s="71"/>
    </row>
    <row r="32" spans="1:7" ht="15" customHeight="1" x14ac:dyDescent="0.25">
      <c r="A32" s="41" t="str">
        <f>Input_National_Capacity!A32</f>
        <v>15.11</v>
      </c>
      <c r="B32" s="4" t="str">
        <f>Input_National_Capacity!B32</f>
        <v>Salida Nacional / National exit</v>
      </c>
      <c r="C32" s="47">
        <f>Input!C$157*Input_National_Capacity!$C32+Input!C$158*Input_National_Capacity!$D32+Input!C$159*Input_National_Capacity!$E32+Input!C$160*Input_National_Capacity!$F32+Input!C$161*Input_National_Capacity!$G32+Input!C$162*Input_National_Capacity!$H32</f>
        <v>4266.4779702804608</v>
      </c>
      <c r="D32" s="47">
        <f>Input!D$157*Input_National_Capacity!$C32+Input!D$158*Input_National_Capacity!$D32+Input!D$159*Input_National_Capacity!$E32+Input!D$160*Input_National_Capacity!$F32+Input!D$161*Input_National_Capacity!$G32+Input!D$162*Input_National_Capacity!$H32</f>
        <v>4375.2237587384734</v>
      </c>
      <c r="E32" s="58">
        <f>Input!E$157*Input_National_Capacity!$C32+Input!E$158*Input_National_Capacity!$D32+Input!E$159*Input_National_Capacity!$E32+Input!E$160*Input_National_Capacity!$F32+Input!E$161*Input_National_Capacity!$G32+Input!E$162*Input_National_Capacity!$H32</f>
        <v>4383.1763643649811</v>
      </c>
      <c r="G32" s="71"/>
    </row>
    <row r="33" spans="1:7" ht="15" customHeight="1" x14ac:dyDescent="0.25">
      <c r="A33" s="41" t="str">
        <f>Input_National_Capacity!A33</f>
        <v>15.12</v>
      </c>
      <c r="B33" s="4" t="str">
        <f>Input_National_Capacity!B33</f>
        <v>Salida Nacional / National exit</v>
      </c>
      <c r="C33" s="47">
        <f>Input!C$157*Input_National_Capacity!$C33+Input!C$158*Input_National_Capacity!$D33+Input!C$159*Input_National_Capacity!$E33+Input!C$160*Input_National_Capacity!$F33+Input!C$161*Input_National_Capacity!$G33+Input!C$162*Input_National_Capacity!$H33</f>
        <v>3111.187827680249</v>
      </c>
      <c r="D33" s="47">
        <f>Input!D$157*Input_National_Capacity!$C33+Input!D$158*Input_National_Capacity!$D33+Input!D$159*Input_National_Capacity!$E33+Input!D$160*Input_National_Capacity!$F33+Input!D$161*Input_National_Capacity!$G33+Input!D$162*Input_National_Capacity!$H33</f>
        <v>3141.1134307322363</v>
      </c>
      <c r="E33" s="58">
        <f>Input!E$157*Input_National_Capacity!$C33+Input!E$158*Input_National_Capacity!$D33+Input!E$159*Input_National_Capacity!$E33+Input!E$160*Input_National_Capacity!$F33+Input!E$161*Input_National_Capacity!$G33+Input!E$162*Input_National_Capacity!$H33</f>
        <v>3143.7490817514345</v>
      </c>
      <c r="G33" s="71"/>
    </row>
    <row r="34" spans="1:7" ht="15" customHeight="1" x14ac:dyDescent="0.25">
      <c r="A34" s="41" t="str">
        <f>Input_National_Capacity!A34</f>
        <v>15.13E.C.</v>
      </c>
      <c r="B34" s="4" t="str">
        <f>Input_National_Capacity!B34</f>
        <v>Salida Nacional / National exit</v>
      </c>
      <c r="C34" s="47">
        <f>Input!C$157*Input_National_Capacity!$C34+Input!C$158*Input_National_Capacity!$D34+Input!C$159*Input_National_Capacity!$E34+Input!C$160*Input_National_Capacity!$F34+Input!C$161*Input_National_Capacity!$G34+Input!C$162*Input_National_Capacity!$H34</f>
        <v>0.26375317724726011</v>
      </c>
      <c r="D34" s="47">
        <f>Input!D$157*Input_National_Capacity!$C34+Input!D$158*Input_National_Capacity!$D34+Input!D$159*Input_National_Capacity!$E34+Input!D$160*Input_National_Capacity!$F34+Input!D$161*Input_National_Capacity!$G34+Input!D$162*Input_National_Capacity!$H34</f>
        <v>0.2662901416875868</v>
      </c>
      <c r="E34" s="58">
        <f>Input!E$157*Input_National_Capacity!$C34+Input!E$158*Input_National_Capacity!$D34+Input!E$159*Input_National_Capacity!$E34+Input!E$160*Input_National_Capacity!$F34+Input!E$161*Input_National_Capacity!$G34+Input!E$162*Input_National_Capacity!$H34</f>
        <v>0.26651358089117444</v>
      </c>
      <c r="G34" s="71"/>
    </row>
    <row r="35" spans="1:7" ht="15" customHeight="1" x14ac:dyDescent="0.25">
      <c r="A35" s="41" t="str">
        <f>Input_National_Capacity!A35</f>
        <v>15.14</v>
      </c>
      <c r="B35" s="4" t="str">
        <f>Input_National_Capacity!B35</f>
        <v>Salida Nacional / National exit</v>
      </c>
      <c r="C35" s="47">
        <f>Input!C$157*Input_National_Capacity!$C35+Input!C$158*Input_National_Capacity!$D35+Input!C$159*Input_National_Capacity!$E35+Input!C$160*Input_National_Capacity!$F35+Input!C$161*Input_National_Capacity!$G35+Input!C$162*Input_National_Capacity!$H35</f>
        <v>15981.294095027566</v>
      </c>
      <c r="D35" s="47">
        <f>Input!D$157*Input_National_Capacity!$C35+Input!D$158*Input_National_Capacity!$D35+Input!D$159*Input_National_Capacity!$E35+Input!D$160*Input_National_Capacity!$F35+Input!D$161*Input_National_Capacity!$G35+Input!D$162*Input_National_Capacity!$H35</f>
        <v>16135.013474838028</v>
      </c>
      <c r="E35" s="58">
        <f>Input!E$157*Input_National_Capacity!$C35+Input!E$158*Input_National_Capacity!$D35+Input!E$159*Input_National_Capacity!$E35+Input!E$160*Input_National_Capacity!$F35+Input!E$161*Input_National_Capacity!$G35+Input!E$162*Input_National_Capacity!$H35</f>
        <v>16148.55207051358</v>
      </c>
      <c r="G35" s="71"/>
    </row>
    <row r="36" spans="1:7" ht="15" customHeight="1" x14ac:dyDescent="0.25">
      <c r="A36" s="41" t="str">
        <f>Input_National_Capacity!A36</f>
        <v>15.15</v>
      </c>
      <c r="B36" s="4" t="str">
        <f>Input_National_Capacity!B36</f>
        <v>Salida Nacional / National exit</v>
      </c>
      <c r="C36" s="47">
        <f>Input!C$157*Input_National_Capacity!$C36+Input!C$158*Input_National_Capacity!$D36+Input!C$159*Input_National_Capacity!$E36+Input!C$160*Input_National_Capacity!$F36+Input!C$161*Input_National_Capacity!$G36+Input!C$162*Input_National_Capacity!$H36</f>
        <v>2239.456371800467</v>
      </c>
      <c r="D36" s="47">
        <f>Input!D$157*Input_National_Capacity!$C36+Input!D$158*Input_National_Capacity!$D36+Input!D$159*Input_National_Capacity!$E36+Input!D$160*Input_National_Capacity!$F36+Input!D$161*Input_National_Capacity!$G36+Input!D$162*Input_National_Capacity!$H36</f>
        <v>2261.5942589221268</v>
      </c>
      <c r="E36" s="58">
        <f>Input!E$157*Input_National_Capacity!$C36+Input!E$158*Input_National_Capacity!$D36+Input!E$159*Input_National_Capacity!$E36+Input!E$160*Input_National_Capacity!$F36+Input!E$161*Input_National_Capacity!$G36+Input!E$162*Input_National_Capacity!$H36</f>
        <v>2263.6356057019375</v>
      </c>
      <c r="G36" s="71"/>
    </row>
    <row r="37" spans="1:7" ht="15" customHeight="1" x14ac:dyDescent="0.25">
      <c r="A37" s="41" t="str">
        <f>Input_National_Capacity!A37</f>
        <v>15.16</v>
      </c>
      <c r="B37" s="4" t="str">
        <f>Input_National_Capacity!B37</f>
        <v>Salida Nacional / National exit</v>
      </c>
      <c r="C37" s="47">
        <f>Input!C$157*Input_National_Capacity!$C37+Input!C$158*Input_National_Capacity!$D37+Input!C$159*Input_National_Capacity!$E37+Input!C$160*Input_National_Capacity!$F37+Input!C$161*Input_National_Capacity!$G37+Input!C$162*Input_National_Capacity!$H37</f>
        <v>2325.0648507406986</v>
      </c>
      <c r="D37" s="47">
        <f>Input!D$157*Input_National_Capacity!$C37+Input!D$158*Input_National_Capacity!$D37+Input!D$159*Input_National_Capacity!$E37+Input!D$160*Input_National_Capacity!$F37+Input!D$161*Input_National_Capacity!$G37+Input!D$162*Input_National_Capacity!$H37</f>
        <v>2330.6585108456525</v>
      </c>
      <c r="E37" s="58">
        <f>Input!E$157*Input_National_Capacity!$C37+Input!E$158*Input_National_Capacity!$D37+Input!E$159*Input_National_Capacity!$E37+Input!E$160*Input_National_Capacity!$F37+Input!E$161*Input_National_Capacity!$G37+Input!E$162*Input_National_Capacity!$H37</f>
        <v>2326.5232085267517</v>
      </c>
      <c r="G37" s="71"/>
    </row>
    <row r="38" spans="1:7" ht="15" customHeight="1" x14ac:dyDescent="0.25">
      <c r="A38" s="41" t="str">
        <f>Input_National_Capacity!A38</f>
        <v>15.17</v>
      </c>
      <c r="B38" s="4" t="str">
        <f>Input_National_Capacity!B38</f>
        <v>Salida Nacional / National exit</v>
      </c>
      <c r="C38" s="47">
        <f>Input!C$157*Input_National_Capacity!$C38+Input!C$158*Input_National_Capacity!$D38+Input!C$159*Input_National_Capacity!$E38+Input!C$160*Input_National_Capacity!$F38+Input!C$161*Input_National_Capacity!$G38+Input!C$162*Input_National_Capacity!$H38</f>
        <v>2303.2673627697568</v>
      </c>
      <c r="D38" s="47">
        <f>Input!D$157*Input_National_Capacity!$C38+Input!D$158*Input_National_Capacity!$D38+Input!D$159*Input_National_Capacity!$E38+Input!D$160*Input_National_Capacity!$F38+Input!D$161*Input_National_Capacity!$G38+Input!D$162*Input_National_Capacity!$H38</f>
        <v>2357.9427148747218</v>
      </c>
      <c r="E38" s="58">
        <f>Input!E$157*Input_National_Capacity!$C38+Input!E$158*Input_National_Capacity!$D38+Input!E$159*Input_National_Capacity!$E38+Input!E$160*Input_National_Capacity!$F38+Input!E$161*Input_National_Capacity!$G38+Input!E$162*Input_National_Capacity!$H38</f>
        <v>2361.7076972370355</v>
      </c>
      <c r="G38" s="71"/>
    </row>
    <row r="39" spans="1:7" ht="15" customHeight="1" x14ac:dyDescent="0.25">
      <c r="A39" s="41" t="str">
        <f>Input_National_Capacity!A39</f>
        <v>15.19</v>
      </c>
      <c r="B39" s="4" t="str">
        <f>Input_National_Capacity!B39</f>
        <v>Salida Nacional / National exit</v>
      </c>
      <c r="C39" s="47">
        <f>Input!C$157*Input_National_Capacity!$C39+Input!C$158*Input_National_Capacity!$D39+Input!C$159*Input_National_Capacity!$E39+Input!C$160*Input_National_Capacity!$F39+Input!C$161*Input_National_Capacity!$G39+Input!C$162*Input_National_Capacity!$H39</f>
        <v>1564.0183201979482</v>
      </c>
      <c r="D39" s="47">
        <f>Input!D$157*Input_National_Capacity!$C39+Input!D$158*Input_National_Capacity!$D39+Input!D$159*Input_National_Capacity!$E39+Input!D$160*Input_National_Capacity!$F39+Input!D$161*Input_National_Capacity!$G39+Input!D$162*Input_National_Capacity!$H39</f>
        <v>1593.1298815274658</v>
      </c>
      <c r="E39" s="58">
        <f>Input!E$157*Input_National_Capacity!$C39+Input!E$158*Input_National_Capacity!$D39+Input!E$159*Input_National_Capacity!$E39+Input!E$160*Input_National_Capacity!$F39+Input!E$161*Input_National_Capacity!$G39+Input!E$162*Input_National_Capacity!$H39</f>
        <v>1597.8512197491918</v>
      </c>
      <c r="G39" s="71"/>
    </row>
    <row r="40" spans="1:7" ht="15" customHeight="1" x14ac:dyDescent="0.25">
      <c r="A40" s="41" t="str">
        <f>Input_National_Capacity!A40</f>
        <v>15.20.04</v>
      </c>
      <c r="B40" s="4" t="str">
        <f>Input_National_Capacity!B40</f>
        <v>Salida Nacional / National exit</v>
      </c>
      <c r="C40" s="47">
        <f>Input!C$157*Input_National_Capacity!$C40+Input!C$158*Input_National_Capacity!$D40+Input!C$159*Input_National_Capacity!$E40+Input!C$160*Input_National_Capacity!$F40+Input!C$161*Input_National_Capacity!$G40+Input!C$162*Input_National_Capacity!$H40</f>
        <v>148.95502004628611</v>
      </c>
      <c r="D40" s="47">
        <f>Input!D$157*Input_National_Capacity!$C40+Input!D$158*Input_National_Capacity!$D40+Input!D$159*Input_National_Capacity!$E40+Input!D$160*Input_National_Capacity!$F40+Input!D$161*Input_National_Capacity!$G40+Input!D$162*Input_National_Capacity!$H40</f>
        <v>150.50975284793267</v>
      </c>
      <c r="E40" s="58">
        <f>Input!E$157*Input_National_Capacity!$C40+Input!E$158*Input_National_Capacity!$D40+Input!E$159*Input_National_Capacity!$E40+Input!E$160*Input_National_Capacity!$F40+Input!E$161*Input_National_Capacity!$G40+Input!E$162*Input_National_Capacity!$H40</f>
        <v>150.66538971345329</v>
      </c>
      <c r="G40" s="71"/>
    </row>
    <row r="41" spans="1:7" ht="15" customHeight="1" x14ac:dyDescent="0.25">
      <c r="A41" s="41" t="str">
        <f>Input_National_Capacity!A41</f>
        <v>15.20.05</v>
      </c>
      <c r="B41" s="4" t="str">
        <f>Input_National_Capacity!B41</f>
        <v>Salida Nacional / National exit</v>
      </c>
      <c r="C41" s="47">
        <f>Input!C$157*Input_National_Capacity!$C41+Input!C$158*Input_National_Capacity!$D41+Input!C$159*Input_National_Capacity!$E41+Input!C$160*Input_National_Capacity!$F41+Input!C$161*Input_National_Capacity!$G41+Input!C$162*Input_National_Capacity!$H41</f>
        <v>105.76112472018207</v>
      </c>
      <c r="D41" s="47">
        <f>Input!D$157*Input_National_Capacity!$C41+Input!D$158*Input_National_Capacity!$D41+Input!D$159*Input_National_Capacity!$E41+Input!D$160*Input_National_Capacity!$F41+Input!D$161*Input_National_Capacity!$G41+Input!D$162*Input_National_Capacity!$H41</f>
        <v>105.94531427700559</v>
      </c>
      <c r="E41" s="58">
        <f>Input!E$157*Input_National_Capacity!$C41+Input!E$158*Input_National_Capacity!$D41+Input!E$159*Input_National_Capacity!$E41+Input!E$160*Input_National_Capacity!$F41+Input!E$161*Input_National_Capacity!$G41+Input!E$162*Input_National_Capacity!$H41</f>
        <v>105.8336726700422</v>
      </c>
      <c r="G41" s="71"/>
    </row>
    <row r="42" spans="1:7" ht="15" customHeight="1" x14ac:dyDescent="0.25">
      <c r="A42" s="41" t="str">
        <f>Input_National_Capacity!A42</f>
        <v>15.20.06</v>
      </c>
      <c r="B42" s="4" t="str">
        <f>Input_National_Capacity!B42</f>
        <v>Salida Nacional / National exit</v>
      </c>
      <c r="C42" s="47">
        <f>Input!C$157*Input_National_Capacity!$C42+Input!C$158*Input_National_Capacity!$D42+Input!C$159*Input_National_Capacity!$E42+Input!C$160*Input_National_Capacity!$F42+Input!C$161*Input_National_Capacity!$G42+Input!C$162*Input_National_Capacity!$H42</f>
        <v>1878.0960836744214</v>
      </c>
      <c r="D42" s="47">
        <f>Input!D$157*Input_National_Capacity!$C42+Input!D$158*Input_National_Capacity!$D42+Input!D$159*Input_National_Capacity!$E42+Input!D$160*Input_National_Capacity!$F42+Input!D$161*Input_National_Capacity!$G42+Input!D$162*Input_National_Capacity!$H42</f>
        <v>1896.6528130927022</v>
      </c>
      <c r="E42" s="58">
        <f>Input!E$157*Input_National_Capacity!$C42+Input!E$158*Input_National_Capacity!$D42+Input!E$159*Input_National_Capacity!$E42+Input!E$160*Input_National_Capacity!$F42+Input!E$161*Input_National_Capacity!$G42+Input!E$162*Input_National_Capacity!$H42</f>
        <v>1897.5839353336137</v>
      </c>
      <c r="G42" s="71"/>
    </row>
    <row r="43" spans="1:7" ht="15" customHeight="1" x14ac:dyDescent="0.25">
      <c r="A43" s="41" t="str">
        <f>Input_National_Capacity!A43</f>
        <v>15.20A.1</v>
      </c>
      <c r="B43" s="4" t="str">
        <f>Input_National_Capacity!B43</f>
        <v>Salida Nacional / National exit</v>
      </c>
      <c r="C43" s="47">
        <f>Input!C$157*Input_National_Capacity!$C43+Input!C$158*Input_National_Capacity!$D43+Input!C$159*Input_National_Capacity!$E43+Input!C$160*Input_National_Capacity!$F43+Input!C$161*Input_National_Capacity!$G43+Input!C$162*Input_National_Capacity!$H43</f>
        <v>4389.325571192041</v>
      </c>
      <c r="D43" s="47">
        <f>Input!D$157*Input_National_Capacity!$C43+Input!D$158*Input_National_Capacity!$D43+Input!D$159*Input_National_Capacity!$E43+Input!D$160*Input_National_Capacity!$F43+Input!D$161*Input_National_Capacity!$G43+Input!D$162*Input_National_Capacity!$H43</f>
        <v>4477.7191322749995</v>
      </c>
      <c r="E43" s="58">
        <f>Input!E$157*Input_National_Capacity!$C43+Input!E$158*Input_National_Capacity!$D43+Input!E$159*Input_National_Capacity!$E43+Input!E$160*Input_National_Capacity!$F43+Input!E$161*Input_National_Capacity!$G43+Input!E$162*Input_National_Capacity!$H43</f>
        <v>4492.4825936975221</v>
      </c>
      <c r="G43" s="71"/>
    </row>
    <row r="44" spans="1:7" ht="15" customHeight="1" x14ac:dyDescent="0.25">
      <c r="A44" s="41" t="str">
        <f>Input_National_Capacity!A44</f>
        <v>15.21</v>
      </c>
      <c r="B44" s="4" t="str">
        <f>Input_National_Capacity!B44</f>
        <v>Salida Nacional / National exit</v>
      </c>
      <c r="C44" s="47">
        <f>Input!C$157*Input_National_Capacity!$C44+Input!C$158*Input_National_Capacity!$D44+Input!C$159*Input_National_Capacity!$E44+Input!C$160*Input_National_Capacity!$F44+Input!C$161*Input_National_Capacity!$G44+Input!C$162*Input_National_Capacity!$H44</f>
        <v>2080.3903088744109</v>
      </c>
      <c r="D44" s="47">
        <f>Input!D$157*Input_National_Capacity!$C44+Input!D$158*Input_National_Capacity!$D44+Input!D$159*Input_National_Capacity!$E44+Input!D$160*Input_National_Capacity!$F44+Input!D$161*Input_National_Capacity!$G44+Input!D$162*Input_National_Capacity!$H44</f>
        <v>2122.9934229373102</v>
      </c>
      <c r="E44" s="58">
        <f>Input!E$157*Input_National_Capacity!$C44+Input!E$158*Input_National_Capacity!$D44+Input!E$159*Input_National_Capacity!$E44+Input!E$160*Input_National_Capacity!$F44+Input!E$161*Input_National_Capacity!$G44+Input!E$162*Input_National_Capacity!$H44</f>
        <v>2130.2103333726172</v>
      </c>
      <c r="G44" s="71"/>
    </row>
    <row r="45" spans="1:7" ht="15" customHeight="1" x14ac:dyDescent="0.25">
      <c r="A45" s="41" t="str">
        <f>Input_National_Capacity!A45</f>
        <v>15.22</v>
      </c>
      <c r="B45" s="4" t="str">
        <f>Input_National_Capacity!B45</f>
        <v>Salida Nacional / National exit</v>
      </c>
      <c r="C45" s="47">
        <f>Input!C$157*Input_National_Capacity!$C45+Input!C$158*Input_National_Capacity!$D45+Input!C$159*Input_National_Capacity!$E45+Input!C$160*Input_National_Capacity!$F45+Input!C$161*Input_National_Capacity!$G45+Input!C$162*Input_National_Capacity!$H45</f>
        <v>698.34577837510949</v>
      </c>
      <c r="D45" s="47">
        <f>Input!D$157*Input_National_Capacity!$C45+Input!D$158*Input_National_Capacity!$D45+Input!D$159*Input_National_Capacity!$E45+Input!D$160*Input_National_Capacity!$F45+Input!D$161*Input_National_Capacity!$G45+Input!D$162*Input_National_Capacity!$H45</f>
        <v>703.02673252091404</v>
      </c>
      <c r="E45" s="58">
        <f>Input!E$157*Input_National_Capacity!$C45+Input!E$158*Input_National_Capacity!$D45+Input!E$159*Input_National_Capacity!$E45+Input!E$160*Input_National_Capacity!$F45+Input!E$161*Input_National_Capacity!$G45+Input!E$162*Input_National_Capacity!$H45</f>
        <v>703.1267305849957</v>
      </c>
      <c r="G45" s="71"/>
    </row>
    <row r="46" spans="1:7" ht="15" customHeight="1" x14ac:dyDescent="0.25">
      <c r="A46" s="41" t="str">
        <f>Input_National_Capacity!A46</f>
        <v>15.23</v>
      </c>
      <c r="B46" s="4" t="str">
        <f>Input_National_Capacity!B46</f>
        <v>Salida Nacional / National exit</v>
      </c>
      <c r="C46" s="47">
        <f>Input!C$157*Input_National_Capacity!$C46+Input!C$158*Input_National_Capacity!$D46+Input!C$159*Input_National_Capacity!$E46+Input!C$160*Input_National_Capacity!$F46+Input!C$161*Input_National_Capacity!$G46+Input!C$162*Input_National_Capacity!$H46</f>
        <v>219.46249788266158</v>
      </c>
      <c r="D46" s="47">
        <f>Input!D$157*Input_National_Capacity!$C46+Input!D$158*Input_National_Capacity!$D46+Input!D$159*Input_National_Capacity!$E46+Input!D$160*Input_National_Capacity!$F46+Input!D$161*Input_National_Capacity!$G46+Input!D$162*Input_National_Capacity!$H46</f>
        <v>223.76632775624074</v>
      </c>
      <c r="E46" s="58">
        <f>Input!E$157*Input_National_Capacity!$C46+Input!E$158*Input_National_Capacity!$D46+Input!E$159*Input_National_Capacity!$E46+Input!E$160*Input_National_Capacity!$F46+Input!E$161*Input_National_Capacity!$G46+Input!E$162*Input_National_Capacity!$H46</f>
        <v>224.48167478126084</v>
      </c>
      <c r="G46" s="71"/>
    </row>
    <row r="47" spans="1:7" ht="15" customHeight="1" x14ac:dyDescent="0.25">
      <c r="A47" s="41" t="str">
        <f>Input_National_Capacity!A47</f>
        <v>15.24</v>
      </c>
      <c r="B47" s="4" t="str">
        <f>Input_National_Capacity!B47</f>
        <v>Salida Nacional / National exit</v>
      </c>
      <c r="C47" s="47">
        <f>Input!C$157*Input_National_Capacity!$C47+Input!C$158*Input_National_Capacity!$D47+Input!C$159*Input_National_Capacity!$E47+Input!C$160*Input_National_Capacity!$F47+Input!C$161*Input_National_Capacity!$G47+Input!C$162*Input_National_Capacity!$H47</f>
        <v>4668.7011676890961</v>
      </c>
      <c r="D47" s="47">
        <f>Input!D$157*Input_National_Capacity!$C47+Input!D$158*Input_National_Capacity!$D47+Input!D$159*Input_National_Capacity!$E47+Input!D$160*Input_National_Capacity!$F47+Input!D$161*Input_National_Capacity!$G47+Input!D$162*Input_National_Capacity!$H47</f>
        <v>4718.0510105896174</v>
      </c>
      <c r="E47" s="58">
        <f>Input!E$157*Input_National_Capacity!$C47+Input!E$158*Input_National_Capacity!$D47+Input!E$159*Input_National_Capacity!$E47+Input!E$160*Input_National_Capacity!$F47+Input!E$161*Input_National_Capacity!$G47+Input!E$162*Input_National_Capacity!$H47</f>
        <v>4723.0242435563896</v>
      </c>
      <c r="G47" s="71"/>
    </row>
    <row r="48" spans="1:7" ht="15" customHeight="1" x14ac:dyDescent="0.25">
      <c r="A48" s="41" t="str">
        <f>Input_National_Capacity!A48</f>
        <v>15.26</v>
      </c>
      <c r="B48" s="4" t="str">
        <f>Input_National_Capacity!B48</f>
        <v>Salida Nacional / National exit</v>
      </c>
      <c r="C48" s="47">
        <f>Input!C$157*Input_National_Capacity!$C48+Input!C$158*Input_National_Capacity!$D48+Input!C$159*Input_National_Capacity!$E48+Input!C$160*Input_National_Capacity!$F48+Input!C$161*Input_National_Capacity!$G48+Input!C$162*Input_National_Capacity!$H48</f>
        <v>900.25680053240603</v>
      </c>
      <c r="D48" s="47">
        <f>Input!D$157*Input_National_Capacity!$C48+Input!D$158*Input_National_Capacity!$D48+Input!D$159*Input_National_Capacity!$E48+Input!D$160*Input_National_Capacity!$F48+Input!D$161*Input_National_Capacity!$G48+Input!D$162*Input_National_Capacity!$H48</f>
        <v>909.66606861113814</v>
      </c>
      <c r="E48" s="58">
        <f>Input!E$157*Input_National_Capacity!$C48+Input!E$158*Input_National_Capacity!$D48+Input!E$159*Input_National_Capacity!$E48+Input!E$160*Input_National_Capacity!$F48+Input!E$161*Input_National_Capacity!$G48+Input!E$162*Input_National_Capacity!$H48</f>
        <v>910.59919224604323</v>
      </c>
      <c r="G48" s="71"/>
    </row>
    <row r="49" spans="1:7" ht="15" customHeight="1" x14ac:dyDescent="0.25">
      <c r="A49" s="41" t="str">
        <f>Input_National_Capacity!A49</f>
        <v>15.26AE.C.</v>
      </c>
      <c r="B49" s="4" t="str">
        <f>Input_National_Capacity!B49</f>
        <v>Salida Nacional / National exit</v>
      </c>
      <c r="C49" s="47">
        <f>Input!C$157*Input_National_Capacity!$C49+Input!C$158*Input_National_Capacity!$D49+Input!C$159*Input_National_Capacity!$E49+Input!C$160*Input_National_Capacity!$F49+Input!C$161*Input_National_Capacity!$G49+Input!C$162*Input_National_Capacity!$H49</f>
        <v>7.4417033638139285E-2</v>
      </c>
      <c r="D49" s="47">
        <f>Input!D$157*Input_National_Capacity!$C49+Input!D$158*Input_National_Capacity!$D49+Input!D$159*Input_National_Capacity!$E49+Input!D$160*Input_National_Capacity!$F49+Input!D$161*Input_National_Capacity!$G49+Input!D$162*Input_National_Capacity!$H49</f>
        <v>7.5194822618695922E-2</v>
      </c>
      <c r="E49" s="58">
        <f>Input!E$157*Input_National_Capacity!$C49+Input!E$158*Input_National_Capacity!$D49+Input!E$159*Input_National_Capacity!$E49+Input!E$160*Input_National_Capacity!$F49+Input!E$161*Input_National_Capacity!$G49+Input!E$162*Input_National_Capacity!$H49</f>
        <v>7.5271956490815764E-2</v>
      </c>
      <c r="G49" s="71"/>
    </row>
    <row r="50" spans="1:7" ht="15" customHeight="1" x14ac:dyDescent="0.25">
      <c r="A50" s="41" t="str">
        <f>Input_National_Capacity!A50</f>
        <v>15.28-16</v>
      </c>
      <c r="B50" s="4" t="str">
        <f>Input_National_Capacity!B50</f>
        <v>Salida Nacional / National exit</v>
      </c>
      <c r="C50" s="47">
        <f>Input!C$157*Input_National_Capacity!$C50+Input!C$158*Input_National_Capacity!$D50+Input!C$159*Input_National_Capacity!$E50+Input!C$160*Input_National_Capacity!$F50+Input!C$161*Input_National_Capacity!$G50+Input!C$162*Input_National_Capacity!$H50</f>
        <v>1001.680571467759</v>
      </c>
      <c r="D50" s="47">
        <f>Input!D$157*Input_National_Capacity!$C50+Input!D$158*Input_National_Capacity!$D50+Input!D$159*Input_National_Capacity!$E50+Input!D$160*Input_National_Capacity!$F50+Input!D$161*Input_National_Capacity!$G50+Input!D$162*Input_National_Capacity!$H50</f>
        <v>1014.2625774771543</v>
      </c>
      <c r="E50" s="58">
        <f>Input!E$157*Input_National_Capacity!$C50+Input!E$158*Input_National_Capacity!$D50+Input!E$159*Input_National_Capacity!$E50+Input!E$160*Input_National_Capacity!$F50+Input!E$161*Input_National_Capacity!$G50+Input!E$162*Input_National_Capacity!$H50</f>
        <v>1015.8226814189154</v>
      </c>
      <c r="G50" s="71"/>
    </row>
    <row r="51" spans="1:7" ht="15" customHeight="1" x14ac:dyDescent="0.25">
      <c r="A51" s="41" t="str">
        <f>Input_National_Capacity!A51</f>
        <v>15.30</v>
      </c>
      <c r="B51" s="4" t="str">
        <f>Input_National_Capacity!B51</f>
        <v>Salida Nacional / National exit</v>
      </c>
      <c r="C51" s="47">
        <f>Input!C$157*Input_National_Capacity!$C51+Input!C$158*Input_National_Capacity!$D51+Input!C$159*Input_National_Capacity!$E51+Input!C$160*Input_National_Capacity!$F51+Input!C$161*Input_National_Capacity!$G51+Input!C$162*Input_National_Capacity!$H51</f>
        <v>315.32407772826866</v>
      </c>
      <c r="D51" s="47">
        <f>Input!D$157*Input_National_Capacity!$C51+Input!D$158*Input_National_Capacity!$D51+Input!D$159*Input_National_Capacity!$E51+Input!D$160*Input_National_Capacity!$F51+Input!D$161*Input_National_Capacity!$G51+Input!D$162*Input_National_Capacity!$H51</f>
        <v>319.98367770201776</v>
      </c>
      <c r="E51" s="58">
        <f>Input!E$157*Input_National_Capacity!$C51+Input!E$158*Input_National_Capacity!$D51+Input!E$159*Input_National_Capacity!$E51+Input!E$160*Input_National_Capacity!$F51+Input!E$161*Input_National_Capacity!$G51+Input!E$162*Input_National_Capacity!$H51</f>
        <v>320.64351350473203</v>
      </c>
      <c r="G51" s="71"/>
    </row>
    <row r="52" spans="1:7" ht="15" customHeight="1" x14ac:dyDescent="0.25">
      <c r="A52" s="41" t="str">
        <f>Input_National_Capacity!A52</f>
        <v>15.31</v>
      </c>
      <c r="B52" s="4" t="str">
        <f>Input_National_Capacity!B52</f>
        <v>Salida Nacional / National exit</v>
      </c>
      <c r="C52" s="47">
        <f>Input!C$157*Input_National_Capacity!$C52+Input!C$158*Input_National_Capacity!$D52+Input!C$159*Input_National_Capacity!$E52+Input!C$160*Input_National_Capacity!$F52+Input!C$161*Input_National_Capacity!$G52+Input!C$162*Input_National_Capacity!$H52</f>
        <v>18998.869453598887</v>
      </c>
      <c r="D52" s="47">
        <f>Input!D$157*Input_National_Capacity!$C52+Input!D$158*Input_National_Capacity!$D52+Input!D$159*Input_National_Capacity!$E52+Input!D$160*Input_National_Capacity!$F52+Input!D$161*Input_National_Capacity!$G52+Input!D$162*Input_National_Capacity!$H52</f>
        <v>19070.240726655702</v>
      </c>
      <c r="E52" s="58">
        <f>Input!E$157*Input_National_Capacity!$C52+Input!E$158*Input_National_Capacity!$D52+Input!E$159*Input_National_Capacity!$E52+Input!E$160*Input_National_Capacity!$F52+Input!E$161*Input_National_Capacity!$G52+Input!E$162*Input_National_Capacity!$H52</f>
        <v>19040.477634264469</v>
      </c>
      <c r="G52" s="71"/>
    </row>
    <row r="53" spans="1:7" ht="15" customHeight="1" x14ac:dyDescent="0.25">
      <c r="A53" s="41" t="str">
        <f>Input_National_Capacity!A53</f>
        <v>15.31.1A</v>
      </c>
      <c r="B53" s="4" t="str">
        <f>Input_National_Capacity!B53</f>
        <v>Salida Nacional / National exit</v>
      </c>
      <c r="C53" s="47">
        <f>Input!C$157*Input_National_Capacity!$C53+Input!C$158*Input_National_Capacity!$D53+Input!C$159*Input_National_Capacity!$E53+Input!C$160*Input_National_Capacity!$F53+Input!C$161*Input_National_Capacity!$G53+Input!C$162*Input_National_Capacity!$H53</f>
        <v>8903.0789947725953</v>
      </c>
      <c r="D53" s="47">
        <f>Input!D$157*Input_National_Capacity!$C53+Input!D$158*Input_National_Capacity!$D53+Input!D$159*Input_National_Capacity!$E53+Input!D$160*Input_National_Capacity!$F53+Input!D$161*Input_National_Capacity!$G53+Input!D$162*Input_National_Capacity!$H53</f>
        <v>8924.498095305833</v>
      </c>
      <c r="E53" s="58">
        <f>Input!E$157*Input_National_Capacity!$C53+Input!E$158*Input_National_Capacity!$D53+Input!E$159*Input_National_Capacity!$E53+Input!E$160*Input_National_Capacity!$F53+Input!E$161*Input_National_Capacity!$G53+Input!E$162*Input_National_Capacity!$H53</f>
        <v>8908.6633011921494</v>
      </c>
      <c r="G53" s="71"/>
    </row>
    <row r="54" spans="1:7" ht="15" customHeight="1" x14ac:dyDescent="0.25">
      <c r="A54" s="41" t="str">
        <f>Input_National_Capacity!A54</f>
        <v>15.31.3</v>
      </c>
      <c r="B54" s="4" t="str">
        <f>Input_National_Capacity!B54</f>
        <v>Salida Nacional / National exit</v>
      </c>
      <c r="C54" s="47">
        <f>Input!C$157*Input_National_Capacity!$C54+Input!C$158*Input_National_Capacity!$D54+Input!C$159*Input_National_Capacity!$E54+Input!C$160*Input_National_Capacity!$F54+Input!C$161*Input_National_Capacity!$G54+Input!C$162*Input_National_Capacity!$H54</f>
        <v>7772.1798660583527</v>
      </c>
      <c r="D54" s="47">
        <f>Input!D$157*Input_National_Capacity!$C54+Input!D$158*Input_National_Capacity!$D54+Input!D$159*Input_National_Capacity!$E54+Input!D$160*Input_National_Capacity!$F54+Input!D$161*Input_National_Capacity!$G54+Input!D$162*Input_National_Capacity!$H54</f>
        <v>7930.386456450211</v>
      </c>
      <c r="E54" s="58">
        <f>Input!E$157*Input_National_Capacity!$C54+Input!E$158*Input_National_Capacity!$D54+Input!E$159*Input_National_Capacity!$E54+Input!E$160*Input_National_Capacity!$F54+Input!E$161*Input_National_Capacity!$G54+Input!E$162*Input_National_Capacity!$H54</f>
        <v>7957.1176217251359</v>
      </c>
      <c r="G54" s="71"/>
    </row>
    <row r="55" spans="1:7" ht="15" customHeight="1" x14ac:dyDescent="0.25">
      <c r="A55" s="41" t="str">
        <f>Input_National_Capacity!A55</f>
        <v>15.31A.2</v>
      </c>
      <c r="B55" s="4" t="str">
        <f>Input_National_Capacity!B55</f>
        <v>Salida Nacional / National exit</v>
      </c>
      <c r="C55" s="47">
        <f>Input!C$157*Input_National_Capacity!$C55+Input!C$158*Input_National_Capacity!$D55+Input!C$159*Input_National_Capacity!$E55+Input!C$160*Input_National_Capacity!$F55+Input!C$161*Input_National_Capacity!$G55+Input!C$162*Input_National_Capacity!$H55</f>
        <v>8.4177487109086648</v>
      </c>
      <c r="D55" s="47">
        <f>Input!D$157*Input_National_Capacity!$C55+Input!D$158*Input_National_Capacity!$D55+Input!D$159*Input_National_Capacity!$E55+Input!D$160*Input_National_Capacity!$F55+Input!D$161*Input_National_Capacity!$G55+Input!D$162*Input_National_Capacity!$H55</f>
        <v>8.4136757152347883</v>
      </c>
      <c r="E55" s="58">
        <f>Input!E$157*Input_National_Capacity!$C55+Input!E$158*Input_National_Capacity!$D55+Input!E$159*Input_National_Capacity!$E55+Input!E$160*Input_National_Capacity!$F55+Input!E$161*Input_National_Capacity!$G55+Input!E$162*Input_National_Capacity!$H55</f>
        <v>8.4002753940503361</v>
      </c>
      <c r="G55" s="71"/>
    </row>
    <row r="56" spans="1:7" ht="15" customHeight="1" x14ac:dyDescent="0.25">
      <c r="A56" s="41" t="str">
        <f>Input_National_Capacity!A56</f>
        <v>15.31A.4</v>
      </c>
      <c r="B56" s="4" t="str">
        <f>Input_National_Capacity!B56</f>
        <v>Salida Nacional / National exit</v>
      </c>
      <c r="C56" s="47">
        <f>Input!C$157*Input_National_Capacity!$C56+Input!C$158*Input_National_Capacity!$D56+Input!C$159*Input_National_Capacity!$E56+Input!C$160*Input_National_Capacity!$F56+Input!C$161*Input_National_Capacity!$G56+Input!C$162*Input_National_Capacity!$H56</f>
        <v>1024.7422412629589</v>
      </c>
      <c r="D56" s="47">
        <f>Input!D$157*Input_National_Capacity!$C56+Input!D$158*Input_National_Capacity!$D56+Input!D$159*Input_National_Capacity!$E56+Input!D$160*Input_National_Capacity!$F56+Input!D$161*Input_National_Capacity!$G56+Input!D$162*Input_National_Capacity!$H56</f>
        <v>1044.7025898066508</v>
      </c>
      <c r="E56" s="58">
        <f>Input!E$157*Input_National_Capacity!$C56+Input!E$158*Input_National_Capacity!$D56+Input!E$159*Input_National_Capacity!$E56+Input!E$160*Input_National_Capacity!$F56+Input!E$161*Input_National_Capacity!$G56+Input!E$162*Input_National_Capacity!$H56</f>
        <v>1048.0100311495944</v>
      </c>
      <c r="G56" s="71"/>
    </row>
    <row r="57" spans="1:7" ht="15" customHeight="1" x14ac:dyDescent="0.25">
      <c r="A57" s="41" t="str">
        <f>Input_National_Capacity!A57</f>
        <v>15.34</v>
      </c>
      <c r="B57" s="4" t="str">
        <f>Input_National_Capacity!B57</f>
        <v>Salida Nacional / National exit</v>
      </c>
      <c r="C57" s="47">
        <f>Input!C$157*Input_National_Capacity!$C57+Input!C$158*Input_National_Capacity!$D57+Input!C$159*Input_National_Capacity!$E57+Input!C$160*Input_National_Capacity!$F57+Input!C$161*Input_National_Capacity!$G57+Input!C$162*Input_National_Capacity!$H57</f>
        <v>51430.990169807599</v>
      </c>
      <c r="D57" s="47">
        <f>Input!D$157*Input_National_Capacity!$C57+Input!D$158*Input_National_Capacity!$D57+Input!D$159*Input_National_Capacity!$E57+Input!D$160*Input_National_Capacity!$F57+Input!D$161*Input_National_Capacity!$G57+Input!D$162*Input_National_Capacity!$H57</f>
        <v>43812.437751284044</v>
      </c>
      <c r="E57" s="58">
        <f>Input!E$157*Input_National_Capacity!$C57+Input!E$158*Input_National_Capacity!$D57+Input!E$159*Input_National_Capacity!$E57+Input!E$160*Input_National_Capacity!$F57+Input!E$161*Input_National_Capacity!$G57+Input!E$162*Input_National_Capacity!$H57</f>
        <v>35924.165644483699</v>
      </c>
      <c r="G57" s="71"/>
    </row>
    <row r="58" spans="1:7" ht="15" customHeight="1" x14ac:dyDescent="0.25">
      <c r="A58" s="41" t="str">
        <f>Input_National_Capacity!A58</f>
        <v>15E.C.</v>
      </c>
      <c r="B58" s="4" t="str">
        <f>Input_National_Capacity!B58</f>
        <v>Salida Nacional / National exit</v>
      </c>
      <c r="C58" s="47">
        <f>Input!C$157*Input_National_Capacity!$C58+Input!C$158*Input_National_Capacity!$D58+Input!C$159*Input_National_Capacity!$E58+Input!C$160*Input_National_Capacity!$F58+Input!C$161*Input_National_Capacity!$G58+Input!C$162*Input_National_Capacity!$H58</f>
        <v>0.23176030322294525</v>
      </c>
      <c r="D58" s="47">
        <f>Input!D$157*Input_National_Capacity!$C58+Input!D$158*Input_National_Capacity!$D58+Input!D$159*Input_National_Capacity!$E58+Input!D$160*Input_National_Capacity!$F58+Input!D$161*Input_National_Capacity!$G58+Input!D$162*Input_National_Capacity!$H58</f>
        <v>0.23164816412913028</v>
      </c>
      <c r="E58" s="58">
        <f>Input!E$157*Input_National_Capacity!$C58+Input!E$158*Input_National_Capacity!$D58+Input!E$159*Input_National_Capacity!$E58+Input!E$160*Input_National_Capacity!$F58+Input!E$161*Input_National_Capacity!$G58+Input!E$162*Input_National_Capacity!$H58</f>
        <v>0.23127922195615133</v>
      </c>
      <c r="G58" s="71"/>
    </row>
    <row r="59" spans="1:7" ht="15" customHeight="1" x14ac:dyDescent="0.25">
      <c r="A59" s="41" t="str">
        <f>Input_National_Capacity!A59</f>
        <v>16A</v>
      </c>
      <c r="B59" s="4" t="str">
        <f>Input_National_Capacity!B59</f>
        <v>Salida Nacional / National exit</v>
      </c>
      <c r="C59" s="47">
        <f>Input!C$157*Input_National_Capacity!$C59+Input!C$158*Input_National_Capacity!$D59+Input!C$159*Input_National_Capacity!$E59+Input!C$160*Input_National_Capacity!$F59+Input!C$161*Input_National_Capacity!$G59+Input!C$162*Input_National_Capacity!$H59</f>
        <v>277.962066296572</v>
      </c>
      <c r="D59" s="47">
        <f>Input!D$157*Input_National_Capacity!$C59+Input!D$158*Input_National_Capacity!$D59+Input!D$159*Input_National_Capacity!$E59+Input!D$160*Input_National_Capacity!$F59+Input!D$161*Input_National_Capacity!$G59+Input!D$162*Input_National_Capacity!$H59</f>
        <v>277.82757210668717</v>
      </c>
      <c r="E59" s="58">
        <f>Input!E$157*Input_National_Capacity!$C59+Input!E$158*Input_National_Capacity!$D59+Input!E$159*Input_National_Capacity!$E59+Input!E$160*Input_National_Capacity!$F59+Input!E$161*Input_National_Capacity!$G59+Input!E$162*Input_National_Capacity!$H59</f>
        <v>277.38508075972635</v>
      </c>
      <c r="G59" s="71"/>
    </row>
    <row r="60" spans="1:7" ht="15" customHeight="1" x14ac:dyDescent="0.25">
      <c r="A60" s="41" t="str">
        <f>Input_National_Capacity!A60</f>
        <v>19</v>
      </c>
      <c r="B60" s="4" t="str">
        <f>Input_National_Capacity!B60</f>
        <v>Salida Nacional / National exit</v>
      </c>
      <c r="C60" s="47">
        <f>Input!C$157*Input_National_Capacity!$C60+Input!C$158*Input_National_Capacity!$D60+Input!C$159*Input_National_Capacity!$E60+Input!C$160*Input_National_Capacity!$F60+Input!C$161*Input_National_Capacity!$G60+Input!C$162*Input_National_Capacity!$H60</f>
        <v>3453.300832186153</v>
      </c>
      <c r="D60" s="47">
        <f>Input!D$157*Input_National_Capacity!$C60+Input!D$158*Input_National_Capacity!$D60+Input!D$159*Input_National_Capacity!$E60+Input!D$160*Input_National_Capacity!$F60+Input!D$161*Input_National_Capacity!$G60+Input!D$162*Input_National_Capacity!$H60</f>
        <v>3488.8191580158946</v>
      </c>
      <c r="E60" s="58">
        <f>Input!E$157*Input_National_Capacity!$C60+Input!E$158*Input_National_Capacity!$D60+Input!E$159*Input_National_Capacity!$E60+Input!E$160*Input_National_Capacity!$F60+Input!E$161*Input_National_Capacity!$G60+Input!E$162*Input_National_Capacity!$H60</f>
        <v>3492.8628481883161</v>
      </c>
      <c r="G60" s="71"/>
    </row>
    <row r="61" spans="1:7" ht="15" customHeight="1" x14ac:dyDescent="0.25">
      <c r="A61" s="41" t="str">
        <f>Input_National_Capacity!A61</f>
        <v>20</v>
      </c>
      <c r="B61" s="4" t="str">
        <f>Input_National_Capacity!B61</f>
        <v>Salida Nacional / National exit</v>
      </c>
      <c r="C61" s="47">
        <f>Input!C$157*Input_National_Capacity!$C61+Input!C$158*Input_National_Capacity!$D61+Input!C$159*Input_National_Capacity!$E61+Input!C$160*Input_National_Capacity!$F61+Input!C$161*Input_National_Capacity!$G61+Input!C$162*Input_National_Capacity!$H61</f>
        <v>24015.17485711737</v>
      </c>
      <c r="D61" s="47">
        <f>Input!D$157*Input_National_Capacity!$C61+Input!D$158*Input_National_Capacity!$D61+Input!D$159*Input_National_Capacity!$E61+Input!D$160*Input_National_Capacity!$F61+Input!D$161*Input_National_Capacity!$G61+Input!D$162*Input_National_Capacity!$H61</f>
        <v>20975.475836126159</v>
      </c>
      <c r="E61" s="58">
        <f>Input!E$157*Input_National_Capacity!$C61+Input!E$158*Input_National_Capacity!$D61+Input!E$159*Input_National_Capacity!$E61+Input!E$160*Input_National_Capacity!$F61+Input!E$161*Input_National_Capacity!$G61+Input!E$162*Input_National_Capacity!$H61</f>
        <v>17751.182284087765</v>
      </c>
      <c r="G61" s="71"/>
    </row>
    <row r="62" spans="1:7" ht="15" customHeight="1" x14ac:dyDescent="0.25">
      <c r="A62" s="41" t="str">
        <f>Input_National_Capacity!A62</f>
        <v>20.00A</v>
      </c>
      <c r="B62" s="4" t="str">
        <f>Input_National_Capacity!B62</f>
        <v>Salida Nacional / National exit</v>
      </c>
      <c r="C62" s="47">
        <f>Input!C$157*Input_National_Capacity!$C62+Input!C$158*Input_National_Capacity!$D62+Input!C$159*Input_National_Capacity!$E62+Input!C$160*Input_National_Capacity!$F62+Input!C$161*Input_National_Capacity!$G62+Input!C$162*Input_National_Capacity!$H62</f>
        <v>12.151597864012809</v>
      </c>
      <c r="D62" s="47">
        <f>Input!D$157*Input_National_Capacity!$C62+Input!D$158*Input_National_Capacity!$D62+Input!D$159*Input_National_Capacity!$E62+Input!D$160*Input_National_Capacity!$F62+Input!D$161*Input_National_Capacity!$G62+Input!D$162*Input_National_Capacity!$H62</f>
        <v>10.274650968386194</v>
      </c>
      <c r="E62" s="58">
        <f>Input!E$157*Input_National_Capacity!$C62+Input!E$158*Input_National_Capacity!$D62+Input!E$159*Input_National_Capacity!$E62+Input!E$160*Input_National_Capacity!$F62+Input!E$161*Input_National_Capacity!$G62+Input!E$162*Input_National_Capacity!$H62</f>
        <v>8.3332540166111002</v>
      </c>
      <c r="G62" s="71"/>
    </row>
    <row r="63" spans="1:7" ht="15" customHeight="1" x14ac:dyDescent="0.25">
      <c r="A63" s="41" t="str">
        <f>Input_National_Capacity!A63</f>
        <v>21</v>
      </c>
      <c r="B63" s="4" t="str">
        <f>Input_National_Capacity!B63</f>
        <v>Salida Nacional / National exit</v>
      </c>
      <c r="C63" s="47">
        <f>Input!C$157*Input_National_Capacity!$C63+Input!C$158*Input_National_Capacity!$D63+Input!C$159*Input_National_Capacity!$E63+Input!C$160*Input_National_Capacity!$F63+Input!C$161*Input_National_Capacity!$G63+Input!C$162*Input_National_Capacity!$H63</f>
        <v>1219.1663046112039</v>
      </c>
      <c r="D63" s="47">
        <f>Input!D$157*Input_National_Capacity!$C63+Input!D$158*Input_National_Capacity!$D63+Input!D$159*Input_National_Capacity!$E63+Input!D$160*Input_National_Capacity!$F63+Input!D$161*Input_National_Capacity!$G63+Input!D$162*Input_National_Capacity!$H63</f>
        <v>1223.9373930503741</v>
      </c>
      <c r="E63" s="58">
        <f>Input!E$157*Input_National_Capacity!$C63+Input!E$158*Input_National_Capacity!$D63+Input!E$159*Input_National_Capacity!$E63+Input!E$160*Input_National_Capacity!$F63+Input!E$161*Input_National_Capacity!$G63+Input!E$162*Input_National_Capacity!$H63</f>
        <v>1222.3344865852291</v>
      </c>
      <c r="G63" s="71"/>
    </row>
    <row r="64" spans="1:7" ht="15" customHeight="1" x14ac:dyDescent="0.25">
      <c r="A64" s="41" t="str">
        <f>Input_National_Capacity!A64</f>
        <v>22</v>
      </c>
      <c r="B64" s="4" t="str">
        <f>Input_National_Capacity!B64</f>
        <v>Salida Nacional / National exit</v>
      </c>
      <c r="C64" s="47">
        <f>Input!C$157*Input_National_Capacity!$C64+Input!C$158*Input_National_Capacity!$D64+Input!C$159*Input_National_Capacity!$E64+Input!C$160*Input_National_Capacity!$F64+Input!C$161*Input_National_Capacity!$G64+Input!C$162*Input_National_Capacity!$H64</f>
        <v>1790.8788731137497</v>
      </c>
      <c r="D64" s="47">
        <f>Input!D$157*Input_National_Capacity!$C64+Input!D$158*Input_National_Capacity!$D64+Input!D$159*Input_National_Capacity!$E64+Input!D$160*Input_National_Capacity!$F64+Input!D$161*Input_National_Capacity!$G64+Input!D$162*Input_National_Capacity!$H64</f>
        <v>1828.0921884189361</v>
      </c>
      <c r="E64" s="58">
        <f>Input!E$157*Input_National_Capacity!$C64+Input!E$158*Input_National_Capacity!$D64+Input!E$159*Input_National_Capacity!$E64+Input!E$160*Input_National_Capacity!$F64+Input!E$161*Input_National_Capacity!$G64+Input!E$162*Input_National_Capacity!$H64</f>
        <v>1834.4348948389652</v>
      </c>
      <c r="G64" s="71"/>
    </row>
    <row r="65" spans="1:7" ht="15" customHeight="1" x14ac:dyDescent="0.25">
      <c r="A65" s="41" t="str">
        <f>Input_National_Capacity!A65</f>
        <v>23</v>
      </c>
      <c r="B65" s="4" t="str">
        <f>Input_National_Capacity!B65</f>
        <v>Salida Nacional / National exit</v>
      </c>
      <c r="C65" s="47">
        <f>Input!C$157*Input_National_Capacity!$C65+Input!C$158*Input_National_Capacity!$D65+Input!C$159*Input_National_Capacity!$E65+Input!C$160*Input_National_Capacity!$F65+Input!C$161*Input_National_Capacity!$G65+Input!C$162*Input_National_Capacity!$H65</f>
        <v>16907.204761734753</v>
      </c>
      <c r="D65" s="47">
        <f>Input!D$157*Input_National_Capacity!$C65+Input!D$158*Input_National_Capacity!$D65+Input!D$159*Input_National_Capacity!$E65+Input!D$160*Input_National_Capacity!$F65+Input!D$161*Input_National_Capacity!$G65+Input!D$162*Input_National_Capacity!$H65</f>
        <v>16983.992959413878</v>
      </c>
      <c r="E65" s="58">
        <f>Input!E$157*Input_National_Capacity!$C65+Input!E$158*Input_National_Capacity!$D65+Input!E$159*Input_National_Capacity!$E65+Input!E$160*Input_National_Capacity!$F65+Input!E$161*Input_National_Capacity!$G65+Input!E$162*Input_National_Capacity!$H65</f>
        <v>16968.146398986722</v>
      </c>
      <c r="G65" s="71"/>
    </row>
    <row r="66" spans="1:7" ht="15" customHeight="1" x14ac:dyDescent="0.25">
      <c r="A66" s="41" t="str">
        <f>Input_National_Capacity!A66</f>
        <v>23A</v>
      </c>
      <c r="B66" s="4" t="str">
        <f>Input_National_Capacity!B66</f>
        <v>Salida Nacional / National exit</v>
      </c>
      <c r="C66" s="47">
        <f>Input!C$157*Input_National_Capacity!$C66+Input!C$158*Input_National_Capacity!$D66+Input!C$159*Input_National_Capacity!$E66+Input!C$160*Input_National_Capacity!$F66+Input!C$161*Input_National_Capacity!$G66+Input!C$162*Input_National_Capacity!$H66</f>
        <v>939.83252949232337</v>
      </c>
      <c r="D66" s="47">
        <f>Input!D$157*Input_National_Capacity!$C66+Input!D$158*Input_National_Capacity!$D66+Input!D$159*Input_National_Capacity!$E66+Input!D$160*Input_National_Capacity!$F66+Input!D$161*Input_National_Capacity!$G66+Input!D$162*Input_National_Capacity!$H66</f>
        <v>959.95703853683233</v>
      </c>
      <c r="E66" s="58">
        <f>Input!E$157*Input_National_Capacity!$C66+Input!E$158*Input_National_Capacity!$D66+Input!E$159*Input_National_Capacity!$E66+Input!E$160*Input_National_Capacity!$F66+Input!E$161*Input_National_Capacity!$G66+Input!E$162*Input_National_Capacity!$H66</f>
        <v>963.4293630672455</v>
      </c>
      <c r="G66" s="71"/>
    </row>
    <row r="67" spans="1:7" ht="15" customHeight="1" x14ac:dyDescent="0.25">
      <c r="A67" s="41" t="str">
        <f>Input_National_Capacity!A67</f>
        <v>24</v>
      </c>
      <c r="B67" s="4" t="str">
        <f>Input_National_Capacity!B67</f>
        <v>Salida Nacional / National exit</v>
      </c>
      <c r="C67" s="47">
        <f>Input!C$157*Input_National_Capacity!$C67+Input!C$158*Input_National_Capacity!$D67+Input!C$159*Input_National_Capacity!$E67+Input!C$160*Input_National_Capacity!$F67+Input!C$161*Input_National_Capacity!$G67+Input!C$162*Input_National_Capacity!$H67</f>
        <v>94.775519796474185</v>
      </c>
      <c r="D67" s="47">
        <f>Input!D$157*Input_National_Capacity!$C67+Input!D$158*Input_National_Capacity!$D67+Input!D$159*Input_National_Capacity!$E67+Input!D$160*Input_National_Capacity!$F67+Input!D$161*Input_National_Capacity!$G67+Input!D$162*Input_National_Capacity!$H67</f>
        <v>95.246459810985996</v>
      </c>
      <c r="E67" s="58">
        <f>Input!E$157*Input_National_Capacity!$C67+Input!E$158*Input_National_Capacity!$D67+Input!E$159*Input_National_Capacity!$E67+Input!E$160*Input_National_Capacity!$F67+Input!E$161*Input_National_Capacity!$G67+Input!E$162*Input_National_Capacity!$H67</f>
        <v>95.220356138588812</v>
      </c>
      <c r="G67" s="71"/>
    </row>
    <row r="68" spans="1:7" ht="15" customHeight="1" x14ac:dyDescent="0.25">
      <c r="A68" s="41" t="str">
        <f>Input_National_Capacity!A68</f>
        <v>24A</v>
      </c>
      <c r="B68" s="4" t="str">
        <f>Input_National_Capacity!B68</f>
        <v>Salida Nacional / National exit</v>
      </c>
      <c r="C68" s="47">
        <f>Input!C$157*Input_National_Capacity!$C68+Input!C$158*Input_National_Capacity!$D68+Input!C$159*Input_National_Capacity!$E68+Input!C$160*Input_National_Capacity!$F68+Input!C$161*Input_National_Capacity!$G68+Input!C$162*Input_National_Capacity!$H68</f>
        <v>1385.9828282009396</v>
      </c>
      <c r="D68" s="47">
        <f>Input!D$157*Input_National_Capacity!$C68+Input!D$158*Input_National_Capacity!$D68+Input!D$159*Input_National_Capacity!$E68+Input!D$160*Input_National_Capacity!$F68+Input!D$161*Input_National_Capacity!$G68+Input!D$162*Input_National_Capacity!$H68</f>
        <v>1397.7159626507273</v>
      </c>
      <c r="E68" s="58">
        <f>Input!E$157*Input_National_Capacity!$C68+Input!E$158*Input_National_Capacity!$D68+Input!E$159*Input_National_Capacity!$E68+Input!E$160*Input_National_Capacity!$F68+Input!E$161*Input_National_Capacity!$G68+Input!E$162*Input_National_Capacity!$H68</f>
        <v>1398.5042410414878</v>
      </c>
      <c r="G68" s="71"/>
    </row>
    <row r="69" spans="1:7" ht="15" customHeight="1" x14ac:dyDescent="0.25">
      <c r="A69" s="41" t="str">
        <f>Input_National_Capacity!A69</f>
        <v>24E.C.</v>
      </c>
      <c r="B69" s="4" t="str">
        <f>Input_National_Capacity!B69</f>
        <v>Salida Nacional / National exit</v>
      </c>
      <c r="C69" s="47">
        <f>Input!C$157*Input_National_Capacity!$C69+Input!C$158*Input_National_Capacity!$D69+Input!C$159*Input_National_Capacity!$E69+Input!C$160*Input_National_Capacity!$F69+Input!C$161*Input_National_Capacity!$G69+Input!C$162*Input_National_Capacity!$H69</f>
        <v>4.9767989518749607</v>
      </c>
      <c r="D69" s="47">
        <f>Input!D$157*Input_National_Capacity!$C69+Input!D$158*Input_National_Capacity!$D69+Input!D$159*Input_National_Capacity!$E69+Input!D$160*Input_National_Capacity!$F69+Input!D$161*Input_National_Capacity!$G69+Input!D$162*Input_National_Capacity!$H69</f>
        <v>5.0015286898458164</v>
      </c>
      <c r="E69" s="58">
        <f>Input!E$157*Input_National_Capacity!$C69+Input!E$158*Input_National_Capacity!$D69+Input!E$159*Input_National_Capacity!$E69+Input!E$160*Input_National_Capacity!$F69+Input!E$161*Input_National_Capacity!$G69+Input!E$162*Input_National_Capacity!$H69</f>
        <v>5.000157948438062</v>
      </c>
      <c r="G69" s="71"/>
    </row>
    <row r="70" spans="1:7" ht="15" customHeight="1" x14ac:dyDescent="0.25">
      <c r="A70" s="41" t="str">
        <f>Input_National_Capacity!A70</f>
        <v>25A</v>
      </c>
      <c r="B70" s="4" t="str">
        <f>Input_National_Capacity!B70</f>
        <v>Salida Nacional / National exit</v>
      </c>
      <c r="C70" s="47">
        <f>Input!C$157*Input_National_Capacity!$C70+Input!C$158*Input_National_Capacity!$D70+Input!C$159*Input_National_Capacity!$E70+Input!C$160*Input_National_Capacity!$F70+Input!C$161*Input_National_Capacity!$G70+Input!C$162*Input_National_Capacity!$H70</f>
        <v>325.57894480000306</v>
      </c>
      <c r="D70" s="47">
        <f>Input!D$157*Input_National_Capacity!$C70+Input!D$158*Input_National_Capacity!$D70+Input!D$159*Input_National_Capacity!$E70+Input!D$160*Input_National_Capacity!$F70+Input!D$161*Input_National_Capacity!$G70+Input!D$162*Input_National_Capacity!$H70</f>
        <v>327.19674814540406</v>
      </c>
      <c r="E70" s="58">
        <f>Input!E$157*Input_National_Capacity!$C70+Input!E$158*Input_National_Capacity!$D70+Input!E$159*Input_National_Capacity!$E70+Input!E$160*Input_National_Capacity!$F70+Input!E$161*Input_National_Capacity!$G70+Input!E$162*Input_National_Capacity!$H70</f>
        <v>327.10707513561493</v>
      </c>
      <c r="G70" s="71"/>
    </row>
    <row r="71" spans="1:7" ht="15" customHeight="1" x14ac:dyDescent="0.25">
      <c r="A71" s="41" t="str">
        <f>Input_National_Capacity!A71</f>
        <v>25X</v>
      </c>
      <c r="B71" s="4" t="str">
        <f>Input_National_Capacity!B71</f>
        <v>Salida Nacional / National exit</v>
      </c>
      <c r="C71" s="47">
        <f>Input!C$157*Input_National_Capacity!$C71+Input!C$158*Input_National_Capacity!$D71+Input!C$159*Input_National_Capacity!$E71+Input!C$160*Input_National_Capacity!$F71+Input!C$161*Input_National_Capacity!$G71+Input!C$162*Input_National_Capacity!$H71</f>
        <v>2123.9322572613983</v>
      </c>
      <c r="D71" s="47">
        <f>Input!D$157*Input_National_Capacity!$C71+Input!D$158*Input_National_Capacity!$D71+Input!D$159*Input_National_Capacity!$E71+Input!D$160*Input_National_Capacity!$F71+Input!D$161*Input_National_Capacity!$G71+Input!D$162*Input_National_Capacity!$H71</f>
        <v>2163.7904525172953</v>
      </c>
      <c r="E71" s="58">
        <f>Input!E$157*Input_National_Capacity!$C71+Input!E$158*Input_National_Capacity!$D71+Input!E$159*Input_National_Capacity!$E71+Input!E$160*Input_National_Capacity!$F71+Input!E$161*Input_National_Capacity!$G71+Input!E$162*Input_National_Capacity!$H71</f>
        <v>2166.3794314709457</v>
      </c>
      <c r="G71" s="71"/>
    </row>
    <row r="72" spans="1:7" ht="15" customHeight="1" x14ac:dyDescent="0.25">
      <c r="A72" s="41" t="str">
        <f>Input_National_Capacity!A72</f>
        <v>26A</v>
      </c>
      <c r="B72" s="4" t="str">
        <f>Input_National_Capacity!B72</f>
        <v>Salida Nacional / National exit</v>
      </c>
      <c r="C72" s="47">
        <f>Input!C$157*Input_National_Capacity!$C72+Input!C$158*Input_National_Capacity!$D72+Input!C$159*Input_National_Capacity!$E72+Input!C$160*Input_National_Capacity!$F72+Input!C$161*Input_National_Capacity!$G72+Input!C$162*Input_National_Capacity!$H72</f>
        <v>1503.5318582449872</v>
      </c>
      <c r="D72" s="47">
        <f>Input!D$157*Input_National_Capacity!$C72+Input!D$158*Input_National_Capacity!$D72+Input!D$159*Input_National_Capacity!$E72+Input!D$160*Input_National_Capacity!$F72+Input!D$161*Input_National_Capacity!$G72+Input!D$162*Input_National_Capacity!$H72</f>
        <v>1529.8060202527909</v>
      </c>
      <c r="E72" s="58">
        <f>Input!E$157*Input_National_Capacity!$C72+Input!E$158*Input_National_Capacity!$D72+Input!E$159*Input_National_Capacity!$E72+Input!E$160*Input_National_Capacity!$F72+Input!E$161*Input_National_Capacity!$G72+Input!E$162*Input_National_Capacity!$H72</f>
        <v>1533.9315475277224</v>
      </c>
      <c r="G72" s="71"/>
    </row>
    <row r="73" spans="1:7" ht="15" customHeight="1" x14ac:dyDescent="0.25">
      <c r="A73" s="41" t="str">
        <f>Input_National_Capacity!A73</f>
        <v>27X</v>
      </c>
      <c r="B73" s="4" t="str">
        <f>Input_National_Capacity!B73</f>
        <v>Salida Nacional / National exit</v>
      </c>
      <c r="C73" s="47">
        <f>Input!C$157*Input_National_Capacity!$C73+Input!C$158*Input_National_Capacity!$D73+Input!C$159*Input_National_Capacity!$E73+Input!C$160*Input_National_Capacity!$F73+Input!C$161*Input_National_Capacity!$G73+Input!C$162*Input_National_Capacity!$H73</f>
        <v>1421.003208964622</v>
      </c>
      <c r="D73" s="47">
        <f>Input!D$157*Input_National_Capacity!$C73+Input!D$158*Input_National_Capacity!$D73+Input!D$159*Input_National_Capacity!$E73+Input!D$160*Input_National_Capacity!$F73+Input!D$161*Input_National_Capacity!$G73+Input!D$162*Input_National_Capacity!$H73</f>
        <v>1446.8382202128989</v>
      </c>
      <c r="E73" s="58">
        <f>Input!E$157*Input_National_Capacity!$C73+Input!E$158*Input_National_Capacity!$D73+Input!E$159*Input_National_Capacity!$E73+Input!E$160*Input_National_Capacity!$F73+Input!E$161*Input_National_Capacity!$G73+Input!E$162*Input_National_Capacity!$H73</f>
        <v>1450.9794607561432</v>
      </c>
      <c r="G73" s="71"/>
    </row>
    <row r="74" spans="1:7" ht="15" customHeight="1" x14ac:dyDescent="0.25">
      <c r="A74" s="41" t="str">
        <f>Input_National_Capacity!A74</f>
        <v>28</v>
      </c>
      <c r="B74" s="4" t="str">
        <f>Input_National_Capacity!B74</f>
        <v>Salida Nacional / National exit</v>
      </c>
      <c r="C74" s="47">
        <f>Input!C$157*Input_National_Capacity!$C74+Input!C$158*Input_National_Capacity!$D74+Input!C$159*Input_National_Capacity!$E74+Input!C$160*Input_National_Capacity!$F74+Input!C$161*Input_National_Capacity!$G74+Input!C$162*Input_National_Capacity!$H74</f>
        <v>1302.5669508833021</v>
      </c>
      <c r="D74" s="47">
        <f>Input!D$157*Input_National_Capacity!$C74+Input!D$158*Input_National_Capacity!$D74+Input!D$159*Input_National_Capacity!$E74+Input!D$160*Input_National_Capacity!$F74+Input!D$161*Input_National_Capacity!$G74+Input!D$162*Input_National_Capacity!$H74</f>
        <v>1321.5722200820921</v>
      </c>
      <c r="E74" s="58">
        <f>Input!E$157*Input_National_Capacity!$C74+Input!E$158*Input_National_Capacity!$D74+Input!E$159*Input_National_Capacity!$E74+Input!E$160*Input_National_Capacity!$F74+Input!E$161*Input_National_Capacity!$G74+Input!E$162*Input_National_Capacity!$H74</f>
        <v>1324.2376035759285</v>
      </c>
      <c r="G74" s="71"/>
    </row>
    <row r="75" spans="1:7" ht="15" customHeight="1" x14ac:dyDescent="0.25">
      <c r="A75" s="41" t="str">
        <f>Input_National_Capacity!A75</f>
        <v>28A</v>
      </c>
      <c r="B75" s="4" t="str">
        <f>Input_National_Capacity!B75</f>
        <v>Salida Nacional / National exit</v>
      </c>
      <c r="C75" s="47">
        <f>Input!C$157*Input_National_Capacity!$C75+Input!C$158*Input_National_Capacity!$D75+Input!C$159*Input_National_Capacity!$E75+Input!C$160*Input_National_Capacity!$F75+Input!C$161*Input_National_Capacity!$G75+Input!C$162*Input_National_Capacity!$H75</f>
        <v>36215.009538559927</v>
      </c>
      <c r="D75" s="47">
        <f>Input!D$157*Input_National_Capacity!$C75+Input!D$158*Input_National_Capacity!$D75+Input!D$159*Input_National_Capacity!$E75+Input!D$160*Input_National_Capacity!$F75+Input!D$161*Input_National_Capacity!$G75+Input!D$162*Input_National_Capacity!$H75</f>
        <v>32019.288314857095</v>
      </c>
      <c r="E75" s="58">
        <f>Input!E$157*Input_National_Capacity!$C75+Input!E$158*Input_National_Capacity!$D75+Input!E$159*Input_National_Capacity!$E75+Input!E$160*Input_National_Capacity!$F75+Input!E$161*Input_National_Capacity!$G75+Input!E$162*Input_National_Capacity!$H75</f>
        <v>27625.784679376349</v>
      </c>
      <c r="G75" s="71"/>
    </row>
    <row r="76" spans="1:7" ht="15" customHeight="1" x14ac:dyDescent="0.25">
      <c r="A76" s="41" t="str">
        <f>Input_National_Capacity!A76</f>
        <v>29</v>
      </c>
      <c r="B76" s="4" t="str">
        <f>Input_National_Capacity!B76</f>
        <v>Salida Nacional / National exit</v>
      </c>
      <c r="C76" s="47">
        <f>Input!C$157*Input_National_Capacity!$C76+Input!C$158*Input_National_Capacity!$D76+Input!C$159*Input_National_Capacity!$E76+Input!C$160*Input_National_Capacity!$F76+Input!C$161*Input_National_Capacity!$G76+Input!C$162*Input_National_Capacity!$H76</f>
        <v>737.68670438052209</v>
      </c>
      <c r="D76" s="47">
        <f>Input!D$157*Input_National_Capacity!$C76+Input!D$158*Input_National_Capacity!$D76+Input!D$159*Input_National_Capacity!$E76+Input!D$160*Input_National_Capacity!$F76+Input!D$161*Input_National_Capacity!$G76+Input!D$162*Input_National_Capacity!$H76</f>
        <v>739.85341080136914</v>
      </c>
      <c r="E76" s="58">
        <f>Input!E$157*Input_National_Capacity!$C76+Input!E$158*Input_National_Capacity!$D76+Input!E$159*Input_National_Capacity!$E76+Input!E$160*Input_National_Capacity!$F76+Input!E$161*Input_National_Capacity!$G76+Input!E$162*Input_National_Capacity!$H76</f>
        <v>739.28836165830444</v>
      </c>
      <c r="G76" s="71"/>
    </row>
    <row r="77" spans="1:7" ht="15" customHeight="1" x14ac:dyDescent="0.25">
      <c r="A77" s="41" t="str">
        <f>Input_National_Capacity!A77</f>
        <v>30</v>
      </c>
      <c r="B77" s="4" t="str">
        <f>Input_National_Capacity!B77</f>
        <v>Salida Nacional / National exit</v>
      </c>
      <c r="C77" s="47">
        <f>Input!C$157*Input_National_Capacity!$C77+Input!C$158*Input_National_Capacity!$D77+Input!C$159*Input_National_Capacity!$E77+Input!C$160*Input_National_Capacity!$F77+Input!C$161*Input_National_Capacity!$G77+Input!C$162*Input_National_Capacity!$H77</f>
        <v>1073.9092793057439</v>
      </c>
      <c r="D77" s="47">
        <f>Input!D$157*Input_National_Capacity!$C77+Input!D$158*Input_National_Capacity!$D77+Input!D$159*Input_National_Capacity!$E77+Input!D$160*Input_National_Capacity!$F77+Input!D$161*Input_National_Capacity!$G77+Input!D$162*Input_National_Capacity!$H77</f>
        <v>1089.246420504134</v>
      </c>
      <c r="E77" s="58">
        <f>Input!E$157*Input_National_Capacity!$C77+Input!E$158*Input_National_Capacity!$D77+Input!E$159*Input_National_Capacity!$E77+Input!E$160*Input_National_Capacity!$F77+Input!E$161*Input_National_Capacity!$G77+Input!E$162*Input_National_Capacity!$H77</f>
        <v>1091.3651534126234</v>
      </c>
      <c r="G77" s="71"/>
    </row>
    <row r="78" spans="1:7" ht="15" customHeight="1" x14ac:dyDescent="0.25">
      <c r="A78" s="41" t="str">
        <f>Input_National_Capacity!A78</f>
        <v>32</v>
      </c>
      <c r="B78" s="4" t="str">
        <f>Input_National_Capacity!B78</f>
        <v>Salida Nacional / National exit</v>
      </c>
      <c r="C78" s="47">
        <f>Input!C$157*Input_National_Capacity!$C78+Input!C$158*Input_National_Capacity!$D78+Input!C$159*Input_National_Capacity!$E78+Input!C$160*Input_National_Capacity!$F78+Input!C$161*Input_National_Capacity!$G78+Input!C$162*Input_National_Capacity!$H78</f>
        <v>6684.9719008891389</v>
      </c>
      <c r="D78" s="47">
        <f>Input!D$157*Input_National_Capacity!$C78+Input!D$158*Input_National_Capacity!$D78+Input!D$159*Input_National_Capacity!$E78+Input!D$160*Input_National_Capacity!$F78+Input!D$161*Input_National_Capacity!$G78+Input!D$162*Input_National_Capacity!$H78</f>
        <v>6720.5715579395046</v>
      </c>
      <c r="E78" s="58">
        <f>Input!E$157*Input_National_Capacity!$C78+Input!E$158*Input_National_Capacity!$D78+Input!E$159*Input_National_Capacity!$E78+Input!E$160*Input_National_Capacity!$F78+Input!E$161*Input_National_Capacity!$G78+Input!E$162*Input_National_Capacity!$H78</f>
        <v>6719.3054276237108</v>
      </c>
      <c r="G78" s="71"/>
    </row>
    <row r="79" spans="1:7" ht="15" customHeight="1" x14ac:dyDescent="0.25">
      <c r="A79" s="41" t="str">
        <f>Input_National_Capacity!A79</f>
        <v>33</v>
      </c>
      <c r="B79" s="4" t="str">
        <f>Input_National_Capacity!B79</f>
        <v>Salida Nacional / National exit</v>
      </c>
      <c r="C79" s="47">
        <f>Input!C$157*Input_National_Capacity!$C79+Input!C$158*Input_National_Capacity!$D79+Input!C$159*Input_National_Capacity!$E79+Input!C$160*Input_National_Capacity!$F79+Input!C$161*Input_National_Capacity!$G79+Input!C$162*Input_National_Capacity!$H79</f>
        <v>8979.4553761971765</v>
      </c>
      <c r="D79" s="47">
        <f>Input!D$157*Input_National_Capacity!$C79+Input!D$158*Input_National_Capacity!$D79+Input!D$159*Input_National_Capacity!$E79+Input!D$160*Input_National_Capacity!$F79+Input!D$161*Input_National_Capacity!$G79+Input!D$162*Input_National_Capacity!$H79</f>
        <v>7755.6601947240006</v>
      </c>
      <c r="E79" s="58">
        <f>Input!E$157*Input_National_Capacity!$C79+Input!E$158*Input_National_Capacity!$D79+Input!E$159*Input_National_Capacity!$E79+Input!E$160*Input_National_Capacity!$F79+Input!E$161*Input_National_Capacity!$G79+Input!E$162*Input_National_Capacity!$H79</f>
        <v>6488.4294230242112</v>
      </c>
      <c r="G79" s="71"/>
    </row>
    <row r="80" spans="1:7" ht="15" customHeight="1" x14ac:dyDescent="0.25">
      <c r="A80" s="41" t="str">
        <f>Input_National_Capacity!A80</f>
        <v>33X</v>
      </c>
      <c r="B80" s="4" t="str">
        <f>Input_National_Capacity!B80</f>
        <v>Salida Nacional / National exit</v>
      </c>
      <c r="C80" s="47">
        <f>Input!C$157*Input_National_Capacity!$C80+Input!C$158*Input_National_Capacity!$D80+Input!C$159*Input_National_Capacity!$E80+Input!C$160*Input_National_Capacity!$F80+Input!C$161*Input_National_Capacity!$G80+Input!C$162*Input_National_Capacity!$H80</f>
        <v>202.12271724372005</v>
      </c>
      <c r="D80" s="47">
        <f>Input!D$157*Input_National_Capacity!$C80+Input!D$158*Input_National_Capacity!$D80+Input!D$159*Input_National_Capacity!$E80+Input!D$160*Input_National_Capacity!$F80+Input!D$161*Input_National_Capacity!$G80+Input!D$162*Input_National_Capacity!$H80</f>
        <v>202.41753067354665</v>
      </c>
      <c r="E80" s="58">
        <f>Input!E$157*Input_National_Capacity!$C80+Input!E$158*Input_National_Capacity!$D80+Input!E$159*Input_National_Capacity!$E80+Input!E$160*Input_National_Capacity!$F80+Input!E$161*Input_National_Capacity!$G80+Input!E$162*Input_National_Capacity!$H80</f>
        <v>202.19055742195735</v>
      </c>
      <c r="G80" s="71"/>
    </row>
    <row r="81" spans="1:7" ht="15" customHeight="1" x14ac:dyDescent="0.25">
      <c r="A81" s="41" t="str">
        <f>Input_National_Capacity!A81</f>
        <v>34</v>
      </c>
      <c r="B81" s="4" t="str">
        <f>Input_National_Capacity!B81</f>
        <v>Salida Nacional / National exit</v>
      </c>
      <c r="C81" s="47">
        <f>Input!C$157*Input_National_Capacity!$C81+Input!C$158*Input_National_Capacity!$D81+Input!C$159*Input_National_Capacity!$E81+Input!C$160*Input_National_Capacity!$F81+Input!C$161*Input_National_Capacity!$G81+Input!C$162*Input_National_Capacity!$H81</f>
        <v>993.17858269859119</v>
      </c>
      <c r="D81" s="47">
        <f>Input!D$157*Input_National_Capacity!$C81+Input!D$158*Input_National_Capacity!$D81+Input!D$159*Input_National_Capacity!$E81+Input!D$160*Input_National_Capacity!$F81+Input!D$161*Input_National_Capacity!$G81+Input!D$162*Input_National_Capacity!$H81</f>
        <v>1002.5537670123599</v>
      </c>
      <c r="E81" s="58">
        <f>Input!E$157*Input_National_Capacity!$C81+Input!E$158*Input_National_Capacity!$D81+Input!E$159*Input_National_Capacity!$E81+Input!E$160*Input_National_Capacity!$F81+Input!E$161*Input_National_Capacity!$G81+Input!E$162*Input_National_Capacity!$H81</f>
        <v>1003.2815539046494</v>
      </c>
      <c r="G81" s="71"/>
    </row>
    <row r="82" spans="1:7" ht="15" customHeight="1" x14ac:dyDescent="0.25">
      <c r="A82" s="41" t="str">
        <f>Input_National_Capacity!A82</f>
        <v>35</v>
      </c>
      <c r="B82" s="4" t="str">
        <f>Input_National_Capacity!B82</f>
        <v>Salida Nacional / National exit</v>
      </c>
      <c r="C82" s="47">
        <f>Input!C$157*Input_National_Capacity!$C82+Input!C$158*Input_National_Capacity!$D82+Input!C$159*Input_National_Capacity!$E82+Input!C$160*Input_National_Capacity!$F82+Input!C$161*Input_National_Capacity!$G82+Input!C$162*Input_National_Capacity!$H82</f>
        <v>528.71479652807898</v>
      </c>
      <c r="D82" s="47">
        <f>Input!D$157*Input_National_Capacity!$C82+Input!D$158*Input_National_Capacity!$D82+Input!D$159*Input_National_Capacity!$E82+Input!D$160*Input_National_Capacity!$F82+Input!D$161*Input_National_Capacity!$G82+Input!D$162*Input_National_Capacity!$H82</f>
        <v>528.45897360523713</v>
      </c>
      <c r="E82" s="58">
        <f>Input!E$157*Input_National_Capacity!$C82+Input!E$158*Input_National_Capacity!$D82+Input!E$159*Input_National_Capacity!$E82+Input!E$160*Input_National_Capacity!$F82+Input!E$161*Input_National_Capacity!$G82+Input!E$162*Input_National_Capacity!$H82</f>
        <v>527.61730579929906</v>
      </c>
      <c r="G82" s="71"/>
    </row>
    <row r="83" spans="1:7" ht="15" customHeight="1" x14ac:dyDescent="0.25">
      <c r="A83" s="41" t="str">
        <f>Input_National_Capacity!A83</f>
        <v>35X</v>
      </c>
      <c r="B83" s="4" t="str">
        <f>Input_National_Capacity!B83</f>
        <v>Salida Nacional / National exit</v>
      </c>
      <c r="C83" s="47">
        <f>Input!C$157*Input_National_Capacity!$C83+Input!C$158*Input_National_Capacity!$D83+Input!C$159*Input_National_Capacity!$E83+Input!C$160*Input_National_Capacity!$F83+Input!C$161*Input_National_Capacity!$G83+Input!C$162*Input_National_Capacity!$H83</f>
        <v>0</v>
      </c>
      <c r="D83" s="47">
        <f>Input!D$157*Input_National_Capacity!$C83+Input!D$158*Input_National_Capacity!$D83+Input!D$159*Input_National_Capacity!$E83+Input!D$160*Input_National_Capacity!$F83+Input!D$161*Input_National_Capacity!$G83+Input!D$162*Input_National_Capacity!$H83</f>
        <v>0</v>
      </c>
      <c r="E83" s="58">
        <f>Input!E$157*Input_National_Capacity!$C83+Input!E$158*Input_National_Capacity!$D83+Input!E$159*Input_National_Capacity!$E83+Input!E$160*Input_National_Capacity!$F83+Input!E$161*Input_National_Capacity!$G83+Input!E$162*Input_National_Capacity!$H83</f>
        <v>0</v>
      </c>
      <c r="G83" s="71"/>
    </row>
    <row r="84" spans="1:7" ht="15" customHeight="1" x14ac:dyDescent="0.25">
      <c r="A84" s="41" t="str">
        <f>Input_National_Capacity!A84</f>
        <v>36</v>
      </c>
      <c r="B84" s="4" t="str">
        <f>Input_National_Capacity!B84</f>
        <v>Salida Nacional / National exit</v>
      </c>
      <c r="C84" s="47">
        <f>Input!C$157*Input_National_Capacity!$C84+Input!C$158*Input_National_Capacity!$D84+Input!C$159*Input_National_Capacity!$E84+Input!C$160*Input_National_Capacity!$F84+Input!C$161*Input_National_Capacity!$G84+Input!C$162*Input_National_Capacity!$H84</f>
        <v>3177.7070762485591</v>
      </c>
      <c r="D84" s="47">
        <f>Input!D$157*Input_National_Capacity!$C84+Input!D$158*Input_National_Capacity!$D84+Input!D$159*Input_National_Capacity!$E84+Input!D$160*Input_National_Capacity!$F84+Input!D$161*Input_National_Capacity!$G84+Input!D$162*Input_National_Capacity!$H84</f>
        <v>3235.5127634760702</v>
      </c>
      <c r="E84" s="58">
        <f>Input!E$157*Input_National_Capacity!$C84+Input!E$158*Input_National_Capacity!$D84+Input!E$159*Input_National_Capacity!$E84+Input!E$160*Input_National_Capacity!$F84+Input!E$161*Input_National_Capacity!$G84+Input!E$162*Input_National_Capacity!$H84</f>
        <v>3244.781389755597</v>
      </c>
      <c r="G84" s="71"/>
    </row>
    <row r="85" spans="1:7" ht="15" customHeight="1" x14ac:dyDescent="0.25">
      <c r="A85" s="41" t="str">
        <f>Input_National_Capacity!A85</f>
        <v>38</v>
      </c>
      <c r="B85" s="4" t="str">
        <f>Input_National_Capacity!B85</f>
        <v>Salida Nacional / National exit</v>
      </c>
      <c r="C85" s="47">
        <f>Input!C$157*Input_National_Capacity!$C85+Input!C$158*Input_National_Capacity!$D85+Input!C$159*Input_National_Capacity!$E85+Input!C$160*Input_National_Capacity!$F85+Input!C$161*Input_National_Capacity!$G85+Input!C$162*Input_National_Capacity!$H85</f>
        <v>13509.367752101145</v>
      </c>
      <c r="D85" s="47">
        <f>Input!D$157*Input_National_Capacity!$C85+Input!D$158*Input_National_Capacity!$D85+Input!D$159*Input_National_Capacity!$E85+Input!D$160*Input_National_Capacity!$F85+Input!D$161*Input_National_Capacity!$G85+Input!D$162*Input_National_Capacity!$H85</f>
        <v>13656.276304638814</v>
      </c>
      <c r="E85" s="58">
        <f>Input!E$157*Input_National_Capacity!$C85+Input!E$158*Input_National_Capacity!$D85+Input!E$159*Input_National_Capacity!$E85+Input!E$160*Input_National_Capacity!$F85+Input!E$161*Input_National_Capacity!$G85+Input!E$162*Input_National_Capacity!$H85</f>
        <v>13671.816885616594</v>
      </c>
      <c r="G85" s="71"/>
    </row>
    <row r="86" spans="1:7" ht="15" customHeight="1" x14ac:dyDescent="0.25">
      <c r="A86" s="41" t="str">
        <f>Input_National_Capacity!A86</f>
        <v>38X.02</v>
      </c>
      <c r="B86" s="4" t="str">
        <f>Input_National_Capacity!B86</f>
        <v>Salida Nacional / National exit</v>
      </c>
      <c r="C86" s="47">
        <f>Input!C$157*Input_National_Capacity!$C86+Input!C$158*Input_National_Capacity!$D86+Input!C$159*Input_National_Capacity!$E86+Input!C$160*Input_National_Capacity!$F86+Input!C$161*Input_National_Capacity!$G86+Input!C$162*Input_National_Capacity!$H86</f>
        <v>268.10014814435698</v>
      </c>
      <c r="D86" s="47">
        <f>Input!D$157*Input_National_Capacity!$C86+Input!D$158*Input_National_Capacity!$D86+Input!D$159*Input_National_Capacity!$E86+Input!D$160*Input_National_Capacity!$F86+Input!D$161*Input_National_Capacity!$G86+Input!D$162*Input_National_Capacity!$H86</f>
        <v>268.10804959909797</v>
      </c>
      <c r="E86" s="58">
        <f>Input!E$157*Input_National_Capacity!$C86+Input!E$158*Input_National_Capacity!$D86+Input!E$159*Input_National_Capacity!$E86+Input!E$160*Input_National_Capacity!$F86+Input!E$161*Input_National_Capacity!$G86+Input!E$162*Input_National_Capacity!$H86</f>
        <v>267.714484140465</v>
      </c>
      <c r="G86" s="71"/>
    </row>
    <row r="87" spans="1:7" ht="15" customHeight="1" x14ac:dyDescent="0.25">
      <c r="A87" s="41" t="str">
        <f>Input_National_Capacity!A87</f>
        <v>39.01</v>
      </c>
      <c r="B87" s="4" t="str">
        <f>Input_National_Capacity!B87</f>
        <v>Salida Nacional / National exit</v>
      </c>
      <c r="C87" s="47">
        <f>Input!C$157*Input_National_Capacity!$C87+Input!C$158*Input_National_Capacity!$D87+Input!C$159*Input_National_Capacity!$E87+Input!C$160*Input_National_Capacity!$F87+Input!C$161*Input_National_Capacity!$G87+Input!C$162*Input_National_Capacity!$H87</f>
        <v>1054.3521654078504</v>
      </c>
      <c r="D87" s="47">
        <f>Input!D$157*Input_National_Capacity!$C87+Input!D$158*Input_National_Capacity!$D87+Input!D$159*Input_National_Capacity!$E87+Input!D$160*Input_National_Capacity!$F87+Input!D$161*Input_National_Capacity!$G87+Input!D$162*Input_National_Capacity!$H87</f>
        <v>1070.8369736110233</v>
      </c>
      <c r="E87" s="58">
        <f>Input!E$157*Input_National_Capacity!$C87+Input!E$158*Input_National_Capacity!$D87+Input!E$159*Input_National_Capacity!$E87+Input!E$160*Input_National_Capacity!$F87+Input!E$161*Input_National_Capacity!$G87+Input!E$162*Input_National_Capacity!$H87</f>
        <v>1073.2616367189969</v>
      </c>
      <c r="G87" s="71"/>
    </row>
    <row r="88" spans="1:7" ht="15" customHeight="1" x14ac:dyDescent="0.25">
      <c r="A88" s="41" t="str">
        <f>Input_National_Capacity!A88</f>
        <v>4</v>
      </c>
      <c r="B88" s="4" t="str">
        <f>Input_National_Capacity!B88</f>
        <v>Salida Nacional / National exit</v>
      </c>
      <c r="C88" s="47">
        <f>Input!C$157*Input_National_Capacity!$C88+Input!C$158*Input_National_Capacity!$D88+Input!C$159*Input_National_Capacity!$E88+Input!C$160*Input_National_Capacity!$F88+Input!C$161*Input_National_Capacity!$G88+Input!C$162*Input_National_Capacity!$H88</f>
        <v>40690.20371870634</v>
      </c>
      <c r="D88" s="47">
        <f>Input!D$157*Input_National_Capacity!$C88+Input!D$158*Input_National_Capacity!$D88+Input!D$159*Input_National_Capacity!$E88+Input!D$160*Input_National_Capacity!$F88+Input!D$161*Input_National_Capacity!$G88+Input!D$162*Input_National_Capacity!$H88</f>
        <v>41073.457981780644</v>
      </c>
      <c r="E88" s="58">
        <f>Input!E$157*Input_National_Capacity!$C88+Input!E$158*Input_National_Capacity!$D88+Input!E$159*Input_National_Capacity!$E88+Input!E$160*Input_National_Capacity!$F88+Input!E$161*Input_National_Capacity!$G88+Input!E$162*Input_National_Capacity!$H88</f>
        <v>41091.099642232606</v>
      </c>
      <c r="G88" s="71"/>
    </row>
    <row r="89" spans="1:7" ht="15" customHeight="1" x14ac:dyDescent="0.25">
      <c r="A89" s="41" t="str">
        <f>Input_National_Capacity!A89</f>
        <v>40</v>
      </c>
      <c r="B89" s="4" t="str">
        <f>Input_National_Capacity!B89</f>
        <v>Salida Nacional / National exit</v>
      </c>
      <c r="C89" s="47">
        <f>Input!C$157*Input_National_Capacity!$C89+Input!C$158*Input_National_Capacity!$D89+Input!C$159*Input_National_Capacity!$E89+Input!C$160*Input_National_Capacity!$F89+Input!C$161*Input_National_Capacity!$G89+Input!C$162*Input_National_Capacity!$H89</f>
        <v>927.1160486840181</v>
      </c>
      <c r="D89" s="47">
        <f>Input!D$157*Input_National_Capacity!$C89+Input!D$158*Input_National_Capacity!$D89+Input!D$159*Input_National_Capacity!$E89+Input!D$160*Input_National_Capacity!$F89+Input!D$161*Input_National_Capacity!$G89+Input!D$162*Input_National_Capacity!$H89</f>
        <v>939.31579308168261</v>
      </c>
      <c r="E89" s="58">
        <f>Input!E$157*Input_National_Capacity!$C89+Input!E$158*Input_National_Capacity!$D89+Input!E$159*Input_National_Capacity!$E89+Input!E$160*Input_National_Capacity!$F89+Input!E$161*Input_National_Capacity!$G89+Input!E$162*Input_National_Capacity!$H89</f>
        <v>940.89359721568405</v>
      </c>
      <c r="G89" s="71"/>
    </row>
    <row r="90" spans="1:7" ht="15" customHeight="1" x14ac:dyDescent="0.25">
      <c r="A90" s="41" t="str">
        <f>Input_National_Capacity!A90</f>
        <v>41.01</v>
      </c>
      <c r="B90" s="4" t="str">
        <f>Input_National_Capacity!B90</f>
        <v>Salida Nacional / National exit</v>
      </c>
      <c r="C90" s="47">
        <f>Input!C$157*Input_National_Capacity!$C90+Input!C$158*Input_National_Capacity!$D90+Input!C$159*Input_National_Capacity!$E90+Input!C$160*Input_National_Capacity!$F90+Input!C$161*Input_National_Capacity!$G90+Input!C$162*Input_National_Capacity!$H90</f>
        <v>3717.9688079841717</v>
      </c>
      <c r="D90" s="47">
        <f>Input!D$157*Input_National_Capacity!$C90+Input!D$158*Input_National_Capacity!$D90+Input!D$159*Input_National_Capacity!$E90+Input!D$160*Input_National_Capacity!$F90+Input!D$161*Input_National_Capacity!$G90+Input!D$162*Input_National_Capacity!$H90</f>
        <v>3766.3224421966806</v>
      </c>
      <c r="E90" s="58">
        <f>Input!E$157*Input_National_Capacity!$C90+Input!E$158*Input_National_Capacity!$D90+Input!E$159*Input_National_Capacity!$E90+Input!E$160*Input_National_Capacity!$F90+Input!E$161*Input_National_Capacity!$G90+Input!E$162*Input_National_Capacity!$H90</f>
        <v>3772.5121191367734</v>
      </c>
      <c r="G90" s="71"/>
    </row>
    <row r="91" spans="1:7" ht="15" customHeight="1" x14ac:dyDescent="0.25">
      <c r="A91" s="41" t="str">
        <f>Input_National_Capacity!A91</f>
        <v>41.02</v>
      </c>
      <c r="B91" s="4" t="str">
        <f>Input_National_Capacity!B91</f>
        <v>Salida Nacional / National exit</v>
      </c>
      <c r="C91" s="47">
        <f>Input!C$157*Input_National_Capacity!$C91+Input!C$158*Input_National_Capacity!$D91+Input!C$159*Input_National_Capacity!$E91+Input!C$160*Input_National_Capacity!$F91+Input!C$161*Input_National_Capacity!$G91+Input!C$162*Input_National_Capacity!$H91</f>
        <v>2458.3542292222078</v>
      </c>
      <c r="D91" s="47">
        <f>Input!D$157*Input_National_Capacity!$C91+Input!D$158*Input_National_Capacity!$D91+Input!D$159*Input_National_Capacity!$E91+Input!D$160*Input_National_Capacity!$F91+Input!D$161*Input_National_Capacity!$G91+Input!D$162*Input_National_Capacity!$H91</f>
        <v>2490.326084636733</v>
      </c>
      <c r="E91" s="58">
        <f>Input!E$157*Input_National_Capacity!$C91+Input!E$158*Input_National_Capacity!$D91+Input!E$159*Input_National_Capacity!$E91+Input!E$160*Input_National_Capacity!$F91+Input!E$161*Input_National_Capacity!$G91+Input!E$162*Input_National_Capacity!$H91</f>
        <v>2494.4187543897765</v>
      </c>
      <c r="G91" s="71"/>
    </row>
    <row r="92" spans="1:7" ht="15" customHeight="1" x14ac:dyDescent="0.25">
      <c r="A92" s="41" t="str">
        <f>Input_National_Capacity!A92</f>
        <v>41.03</v>
      </c>
      <c r="B92" s="4" t="str">
        <f>Input_National_Capacity!B92</f>
        <v>Salida Nacional / National exit</v>
      </c>
      <c r="C92" s="47">
        <f>Input!C$157*Input_National_Capacity!$C92+Input!C$158*Input_National_Capacity!$D92+Input!C$159*Input_National_Capacity!$E92+Input!C$160*Input_National_Capacity!$F92+Input!C$161*Input_National_Capacity!$G92+Input!C$162*Input_National_Capacity!$H92</f>
        <v>1276.5078063108942</v>
      </c>
      <c r="D92" s="47">
        <f>Input!D$157*Input_National_Capacity!$C92+Input!D$158*Input_National_Capacity!$D92+Input!D$159*Input_National_Capacity!$E92+Input!D$160*Input_National_Capacity!$F92+Input!D$161*Input_National_Capacity!$G92+Input!D$162*Input_National_Capacity!$H92</f>
        <v>1309.6509135524395</v>
      </c>
      <c r="E92" s="58">
        <f>Input!E$157*Input_National_Capacity!$C92+Input!E$158*Input_National_Capacity!$D92+Input!E$159*Input_National_Capacity!$E92+Input!E$160*Input_National_Capacity!$F92+Input!E$161*Input_National_Capacity!$G92+Input!E$162*Input_National_Capacity!$H92</f>
        <v>1315.7696944030686</v>
      </c>
      <c r="G92" s="71"/>
    </row>
    <row r="93" spans="1:7" ht="15" customHeight="1" x14ac:dyDescent="0.25">
      <c r="A93" s="41" t="str">
        <f>Input_National_Capacity!A93</f>
        <v>41.03X01</v>
      </c>
      <c r="B93" s="4" t="str">
        <f>Input_National_Capacity!B93</f>
        <v>Salida Nacional / National exit</v>
      </c>
      <c r="C93" s="47">
        <f>Input!C$157*Input_National_Capacity!$C93+Input!C$158*Input_National_Capacity!$D93+Input!C$159*Input_National_Capacity!$E93+Input!C$160*Input_National_Capacity!$F93+Input!C$161*Input_National_Capacity!$G93+Input!C$162*Input_National_Capacity!$H93</f>
        <v>73.028271437860326</v>
      </c>
      <c r="D93" s="47">
        <f>Input!D$157*Input_National_Capacity!$C93+Input!D$158*Input_National_Capacity!$D93+Input!D$159*Input_National_Capacity!$E93+Input!D$160*Input_National_Capacity!$F93+Input!D$161*Input_National_Capacity!$G93+Input!D$162*Input_National_Capacity!$H93</f>
        <v>74.963886234340492</v>
      </c>
      <c r="E93" s="58">
        <f>Input!E$157*Input_National_Capacity!$C93+Input!E$158*Input_National_Capacity!$D93+Input!E$159*Input_National_Capacity!$E93+Input!E$160*Input_National_Capacity!$F93+Input!E$161*Input_National_Capacity!$G93+Input!E$162*Input_National_Capacity!$H93</f>
        <v>75.323478704078099</v>
      </c>
      <c r="G93" s="71"/>
    </row>
    <row r="94" spans="1:7" ht="15" customHeight="1" x14ac:dyDescent="0.25">
      <c r="A94" s="41" t="str">
        <f>Input_National_Capacity!A94</f>
        <v>41.04</v>
      </c>
      <c r="B94" s="4" t="str">
        <f>Input_National_Capacity!B94</f>
        <v>Salida Nacional / National exit</v>
      </c>
      <c r="C94" s="47">
        <f>Input!C$157*Input_National_Capacity!$C94+Input!C$158*Input_National_Capacity!$D94+Input!C$159*Input_National_Capacity!$E94+Input!C$160*Input_National_Capacity!$F94+Input!C$161*Input_National_Capacity!$G94+Input!C$162*Input_National_Capacity!$H94</f>
        <v>208.55656145588651</v>
      </c>
      <c r="D94" s="47">
        <f>Input!D$157*Input_National_Capacity!$C94+Input!D$158*Input_National_Capacity!$D94+Input!D$159*Input_National_Capacity!$E94+Input!D$160*Input_National_Capacity!$F94+Input!D$161*Input_National_Capacity!$G94+Input!D$162*Input_National_Capacity!$H94</f>
        <v>213.95869713329435</v>
      </c>
      <c r="E94" s="58">
        <f>Input!E$157*Input_National_Capacity!$C94+Input!E$158*Input_National_Capacity!$D94+Input!E$159*Input_National_Capacity!$E94+Input!E$160*Input_National_Capacity!$F94+Input!E$161*Input_National_Capacity!$G94+Input!E$162*Input_National_Capacity!$H94</f>
        <v>214.95529576150506</v>
      </c>
      <c r="G94" s="71"/>
    </row>
    <row r="95" spans="1:7" ht="15" customHeight="1" x14ac:dyDescent="0.25">
      <c r="A95" s="41" t="str">
        <f>Input_National_Capacity!A95</f>
        <v>41.05</v>
      </c>
      <c r="B95" s="4" t="str">
        <f>Input_National_Capacity!B95</f>
        <v>Salida Nacional / National exit</v>
      </c>
      <c r="C95" s="47">
        <f>Input!C$157*Input_National_Capacity!$C95+Input!C$158*Input_National_Capacity!$D95+Input!C$159*Input_National_Capacity!$E95+Input!C$160*Input_National_Capacity!$F95+Input!C$161*Input_National_Capacity!$G95+Input!C$162*Input_National_Capacity!$H95</f>
        <v>816.3733563239291</v>
      </c>
      <c r="D95" s="47">
        <f>Input!D$157*Input_National_Capacity!$C95+Input!D$158*Input_National_Capacity!$D95+Input!D$159*Input_National_Capacity!$E95+Input!D$160*Input_National_Capacity!$F95+Input!D$161*Input_National_Capacity!$G95+Input!D$162*Input_National_Capacity!$H95</f>
        <v>822.31163320864391</v>
      </c>
      <c r="E95" s="58">
        <f>Input!E$157*Input_National_Capacity!$C95+Input!E$158*Input_National_Capacity!$D95+Input!E$159*Input_National_Capacity!$E95+Input!E$160*Input_National_Capacity!$F95+Input!E$161*Input_National_Capacity!$G95+Input!E$162*Input_National_Capacity!$H95</f>
        <v>822.54108523980233</v>
      </c>
      <c r="G95" s="71"/>
    </row>
    <row r="96" spans="1:7" ht="15" customHeight="1" x14ac:dyDescent="0.25">
      <c r="A96" s="41" t="str">
        <f>Input_National_Capacity!A96</f>
        <v>41.06</v>
      </c>
      <c r="B96" s="4" t="str">
        <f>Input_National_Capacity!B96</f>
        <v>Salida Nacional / National exit</v>
      </c>
      <c r="C96" s="47">
        <f>Input!C$157*Input_National_Capacity!$C96+Input!C$158*Input_National_Capacity!$D96+Input!C$159*Input_National_Capacity!$E96+Input!C$160*Input_National_Capacity!$F96+Input!C$161*Input_National_Capacity!$G96+Input!C$162*Input_National_Capacity!$H96</f>
        <v>2479.3786218714113</v>
      </c>
      <c r="D96" s="47">
        <f>Input!D$157*Input_National_Capacity!$C96+Input!D$158*Input_National_Capacity!$D96+Input!D$159*Input_National_Capacity!$E96+Input!D$160*Input_National_Capacity!$F96+Input!D$161*Input_National_Capacity!$G96+Input!D$162*Input_National_Capacity!$H96</f>
        <v>2520.8119195295858</v>
      </c>
      <c r="E96" s="58">
        <f>Input!E$157*Input_National_Capacity!$C96+Input!E$158*Input_National_Capacity!$D96+Input!E$159*Input_National_Capacity!$E96+Input!E$160*Input_National_Capacity!$F96+Input!E$161*Input_National_Capacity!$G96+Input!E$162*Input_National_Capacity!$H96</f>
        <v>2527.1578552755946</v>
      </c>
      <c r="G96" s="71"/>
    </row>
    <row r="97" spans="1:7" ht="15" customHeight="1" x14ac:dyDescent="0.25">
      <c r="A97" s="41" t="str">
        <f>Input_National_Capacity!A97</f>
        <v>41.07X</v>
      </c>
      <c r="B97" s="4" t="str">
        <f>Input_National_Capacity!B97</f>
        <v>Salida Nacional / National exit</v>
      </c>
      <c r="C97" s="47">
        <f>Input!C$157*Input_National_Capacity!$C97+Input!C$158*Input_National_Capacity!$D97+Input!C$159*Input_National_Capacity!$E97+Input!C$160*Input_National_Capacity!$F97+Input!C$161*Input_National_Capacity!$G97+Input!C$162*Input_National_Capacity!$H97</f>
        <v>6310.1487409569281</v>
      </c>
      <c r="D97" s="47">
        <f>Input!D$157*Input_National_Capacity!$C97+Input!D$158*Input_National_Capacity!$D97+Input!D$159*Input_National_Capacity!$E97+Input!D$160*Input_National_Capacity!$F97+Input!D$161*Input_National_Capacity!$G97+Input!D$162*Input_National_Capacity!$H97</f>
        <v>6441.0163489538318</v>
      </c>
      <c r="E97" s="58">
        <f>Input!E$157*Input_National_Capacity!$C97+Input!E$158*Input_National_Capacity!$D97+Input!E$159*Input_National_Capacity!$E97+Input!E$160*Input_National_Capacity!$F97+Input!E$161*Input_National_Capacity!$G97+Input!E$162*Input_National_Capacity!$H97</f>
        <v>6453.5110609594894</v>
      </c>
      <c r="G97" s="71"/>
    </row>
    <row r="98" spans="1:7" ht="15" customHeight="1" x14ac:dyDescent="0.25">
      <c r="A98" s="41" t="str">
        <f>Input_National_Capacity!A98</f>
        <v>41.08</v>
      </c>
      <c r="B98" s="4" t="str">
        <f>Input_National_Capacity!B98</f>
        <v>Salida Nacional / National exit</v>
      </c>
      <c r="C98" s="47">
        <f>Input!C$157*Input_National_Capacity!$C98+Input!C$158*Input_National_Capacity!$D98+Input!C$159*Input_National_Capacity!$E98+Input!C$160*Input_National_Capacity!$F98+Input!C$161*Input_National_Capacity!$G98+Input!C$162*Input_National_Capacity!$H98</f>
        <v>5331.1471861498685</v>
      </c>
      <c r="D98" s="47">
        <f>Input!D$157*Input_National_Capacity!$C98+Input!D$158*Input_National_Capacity!$D98+Input!D$159*Input_National_Capacity!$E98+Input!D$160*Input_National_Capacity!$F98+Input!D$161*Input_National_Capacity!$G98+Input!D$162*Input_National_Capacity!$H98</f>
        <v>5400.4808342478736</v>
      </c>
      <c r="E98" s="58">
        <f>Input!E$157*Input_National_Capacity!$C98+Input!E$158*Input_National_Capacity!$D98+Input!E$159*Input_National_Capacity!$E98+Input!E$160*Input_National_Capacity!$F98+Input!E$161*Input_National_Capacity!$G98+Input!E$162*Input_National_Capacity!$H98</f>
        <v>5409.3561316230134</v>
      </c>
      <c r="G98" s="71"/>
    </row>
    <row r="99" spans="1:7" ht="15" customHeight="1" x14ac:dyDescent="0.25">
      <c r="A99" s="41" t="str">
        <f>Input_National_Capacity!A99</f>
        <v>41.09</v>
      </c>
      <c r="B99" s="4" t="str">
        <f>Input_National_Capacity!B99</f>
        <v>Salida Nacional / National exit</v>
      </c>
      <c r="C99" s="47">
        <f>Input!C$157*Input_National_Capacity!$C99+Input!C$158*Input_National_Capacity!$D99+Input!C$159*Input_National_Capacity!$E99+Input!C$160*Input_National_Capacity!$F99+Input!C$161*Input_National_Capacity!$G99+Input!C$162*Input_National_Capacity!$H99</f>
        <v>3995.3558959668944</v>
      </c>
      <c r="D99" s="47">
        <f>Input!D$157*Input_National_Capacity!$C99+Input!D$158*Input_National_Capacity!$D99+Input!D$159*Input_National_Capacity!$E99+Input!D$160*Input_National_Capacity!$F99+Input!D$161*Input_National_Capacity!$G99+Input!D$162*Input_National_Capacity!$H99</f>
        <v>4047.317057428902</v>
      </c>
      <c r="E99" s="58">
        <f>Input!E$157*Input_National_Capacity!$C99+Input!E$158*Input_National_Capacity!$D99+Input!E$159*Input_National_Capacity!$E99+Input!E$160*Input_National_Capacity!$F99+Input!E$161*Input_National_Capacity!$G99+Input!E$162*Input_National_Capacity!$H99</f>
        <v>4053.9685285772412</v>
      </c>
      <c r="G99" s="71"/>
    </row>
    <row r="100" spans="1:7" ht="15" customHeight="1" x14ac:dyDescent="0.25">
      <c r="A100" s="41" t="str">
        <f>Input_National_Capacity!A100</f>
        <v>41.10</v>
      </c>
      <c r="B100" s="4" t="str">
        <f>Input_National_Capacity!B100</f>
        <v>Salida Nacional / National exit</v>
      </c>
      <c r="C100" s="47">
        <f>Input!C$157*Input_National_Capacity!$C100+Input!C$158*Input_National_Capacity!$D100+Input!C$159*Input_National_Capacity!$E100+Input!C$160*Input_National_Capacity!$F100+Input!C$161*Input_National_Capacity!$G100+Input!C$162*Input_National_Capacity!$H100</f>
        <v>3187.8653968556578</v>
      </c>
      <c r="D100" s="47">
        <f>Input!D$157*Input_National_Capacity!$C100+Input!D$158*Input_National_Capacity!$D100+Input!D$159*Input_National_Capacity!$E100+Input!D$160*Input_National_Capacity!$F100+Input!D$161*Input_National_Capacity!$G100+Input!D$162*Input_National_Capacity!$H100</f>
        <v>3239.0806736795839</v>
      </c>
      <c r="E100" s="58">
        <f>Input!E$157*Input_National_Capacity!$C100+Input!E$158*Input_National_Capacity!$D100+Input!E$159*Input_National_Capacity!$E100+Input!E$160*Input_National_Capacity!$F100+Input!E$161*Input_National_Capacity!$G100+Input!E$162*Input_National_Capacity!$H100</f>
        <v>3246.743190626958</v>
      </c>
      <c r="G100" s="71"/>
    </row>
    <row r="101" spans="1:7" ht="15" customHeight="1" x14ac:dyDescent="0.25">
      <c r="A101" s="41" t="str">
        <f>Input_National_Capacity!A101</f>
        <v>41-16</v>
      </c>
      <c r="B101" s="4" t="str">
        <f>Input_National_Capacity!B101</f>
        <v>Salida Nacional / National exit</v>
      </c>
      <c r="C101" s="47">
        <f>Input!C$157*Input_National_Capacity!$C101+Input!C$158*Input_National_Capacity!$D101+Input!C$159*Input_National_Capacity!$E101+Input!C$160*Input_National_Capacity!$F101+Input!C$161*Input_National_Capacity!$G101+Input!C$162*Input_National_Capacity!$H101</f>
        <v>1067.8745347479728</v>
      </c>
      <c r="D101" s="47">
        <f>Input!D$157*Input_National_Capacity!$C101+Input!D$158*Input_National_Capacity!$D101+Input!D$159*Input_National_Capacity!$E101+Input!D$160*Input_National_Capacity!$F101+Input!D$161*Input_National_Capacity!$G101+Input!D$162*Input_National_Capacity!$H101</f>
        <v>1082.1590997597145</v>
      </c>
      <c r="E101" s="58">
        <f>Input!E$157*Input_National_Capacity!$C101+Input!E$158*Input_National_Capacity!$D101+Input!E$159*Input_National_Capacity!$E101+Input!E$160*Input_National_Capacity!$F101+Input!E$161*Input_National_Capacity!$G101+Input!E$162*Input_National_Capacity!$H101</f>
        <v>1084.0326106896512</v>
      </c>
      <c r="G101" s="71"/>
    </row>
    <row r="102" spans="1:7" ht="15" customHeight="1" x14ac:dyDescent="0.25">
      <c r="A102" s="41" t="str">
        <f>Input_National_Capacity!A102</f>
        <v>43.01</v>
      </c>
      <c r="B102" s="4" t="str">
        <f>Input_National_Capacity!B102</f>
        <v>Salida Nacional / National exit</v>
      </c>
      <c r="C102" s="47">
        <f>Input!C$157*Input_National_Capacity!$C102+Input!C$158*Input_National_Capacity!$D102+Input!C$159*Input_National_Capacity!$E102+Input!C$160*Input_National_Capacity!$F102+Input!C$161*Input_National_Capacity!$G102+Input!C$162*Input_National_Capacity!$H102</f>
        <v>4000.4511093686915</v>
      </c>
      <c r="D102" s="47">
        <f>Input!D$157*Input_National_Capacity!$C102+Input!D$158*Input_National_Capacity!$D102+Input!D$159*Input_National_Capacity!$E102+Input!D$160*Input_National_Capacity!$F102+Input!D$161*Input_National_Capacity!$G102+Input!D$162*Input_National_Capacity!$H102</f>
        <v>4052.4785360679271</v>
      </c>
      <c r="E102" s="58">
        <f>Input!E$157*Input_National_Capacity!$C102+Input!E$158*Input_National_Capacity!$D102+Input!E$159*Input_National_Capacity!$E102+Input!E$160*Input_National_Capacity!$F102+Input!E$161*Input_National_Capacity!$G102+Input!E$162*Input_National_Capacity!$H102</f>
        <v>4059.1384897309199</v>
      </c>
      <c r="G102" s="71"/>
    </row>
    <row r="103" spans="1:7" ht="15" customHeight="1" x14ac:dyDescent="0.25">
      <c r="A103" s="41" t="str">
        <f>Input_National_Capacity!A103</f>
        <v>43X.00</v>
      </c>
      <c r="B103" s="4" t="str">
        <f>Input_National_Capacity!B103</f>
        <v>Salida Nacional / National exit</v>
      </c>
      <c r="C103" s="47">
        <f>Input!C$157*Input_National_Capacity!$C103+Input!C$158*Input_National_Capacity!$D103+Input!C$159*Input_National_Capacity!$E103+Input!C$160*Input_National_Capacity!$F103+Input!C$161*Input_National_Capacity!$G103+Input!C$162*Input_National_Capacity!$H103</f>
        <v>43260.3723741508</v>
      </c>
      <c r="D103" s="47">
        <f>Input!D$157*Input_National_Capacity!$C103+Input!D$158*Input_National_Capacity!$D103+Input!D$159*Input_National_Capacity!$E103+Input!D$160*Input_National_Capacity!$F103+Input!D$161*Input_National_Capacity!$G103+Input!D$162*Input_National_Capacity!$H103</f>
        <v>39516.733943502637</v>
      </c>
      <c r="E103" s="58">
        <f>Input!E$157*Input_National_Capacity!$C103+Input!E$158*Input_National_Capacity!$D103+Input!E$159*Input_National_Capacity!$E103+Input!E$160*Input_National_Capacity!$F103+Input!E$161*Input_National_Capacity!$G103+Input!E$162*Input_National_Capacity!$H103</f>
        <v>35436.877696113203</v>
      </c>
      <c r="G103" s="71"/>
    </row>
    <row r="104" spans="1:7" ht="15" customHeight="1" x14ac:dyDescent="0.25">
      <c r="A104" s="41" t="str">
        <f>Input_National_Capacity!A104</f>
        <v>45.01DXC</v>
      </c>
      <c r="B104" s="4" t="str">
        <f>Input_National_Capacity!B104</f>
        <v>Salida Nacional / National exit</v>
      </c>
      <c r="C104" s="47">
        <f>Input!C$157*Input_National_Capacity!$C104+Input!C$158*Input_National_Capacity!$D104+Input!C$159*Input_National_Capacity!$E104+Input!C$160*Input_National_Capacity!$F104+Input!C$161*Input_National_Capacity!$G104+Input!C$162*Input_National_Capacity!$H104</f>
        <v>5383.2751346000514</v>
      </c>
      <c r="D104" s="47">
        <f>Input!D$157*Input_National_Capacity!$C104+Input!D$158*Input_National_Capacity!$D104+Input!D$159*Input_National_Capacity!$E104+Input!D$160*Input_National_Capacity!$F104+Input!D$161*Input_National_Capacity!$G104+Input!D$162*Input_National_Capacity!$H104</f>
        <v>5414.7984001648019</v>
      </c>
      <c r="E104" s="58">
        <f>Input!E$157*Input_National_Capacity!$C104+Input!E$158*Input_National_Capacity!$D104+Input!E$159*Input_National_Capacity!$E104+Input!E$160*Input_National_Capacity!$F104+Input!E$161*Input_National_Capacity!$G104+Input!E$162*Input_National_Capacity!$H104</f>
        <v>5411.2474056543242</v>
      </c>
      <c r="G104" s="71"/>
    </row>
    <row r="105" spans="1:7" ht="15" customHeight="1" x14ac:dyDescent="0.25">
      <c r="A105" s="41" t="str">
        <f>Input_National_Capacity!A105</f>
        <v>45.02</v>
      </c>
      <c r="B105" s="4" t="str">
        <f>Input_National_Capacity!B105</f>
        <v>Salida Nacional / National exit</v>
      </c>
      <c r="C105" s="47">
        <f>Input!C$157*Input_National_Capacity!$C105+Input!C$158*Input_National_Capacity!$D105+Input!C$159*Input_National_Capacity!$E105+Input!C$160*Input_National_Capacity!$F105+Input!C$161*Input_National_Capacity!$G105+Input!C$162*Input_National_Capacity!$H105</f>
        <v>2904.6692533506302</v>
      </c>
      <c r="D105" s="47">
        <f>Input!D$157*Input_National_Capacity!$C105+Input!D$158*Input_National_Capacity!$D105+Input!D$159*Input_National_Capacity!$E105+Input!D$160*Input_National_Capacity!$F105+Input!D$161*Input_National_Capacity!$G105+Input!D$162*Input_National_Capacity!$H105</f>
        <v>2942.6410295119827</v>
      </c>
      <c r="E105" s="58">
        <f>Input!E$157*Input_National_Capacity!$C105+Input!E$158*Input_National_Capacity!$D105+Input!E$159*Input_National_Capacity!$E105+Input!E$160*Input_National_Capacity!$F105+Input!E$161*Input_National_Capacity!$G105+Input!E$162*Input_National_Capacity!$H105</f>
        <v>2947.5239050800128</v>
      </c>
      <c r="G105" s="71"/>
    </row>
    <row r="106" spans="1:7" ht="15" customHeight="1" x14ac:dyDescent="0.25">
      <c r="A106" s="41" t="str">
        <f>Input_National_Capacity!A106</f>
        <v>45.03</v>
      </c>
      <c r="B106" s="4" t="str">
        <f>Input_National_Capacity!B106</f>
        <v>Salida Nacional / National exit</v>
      </c>
      <c r="C106" s="47">
        <f>Input!C$157*Input_National_Capacity!$C106+Input!C$158*Input_National_Capacity!$D106+Input!C$159*Input_National_Capacity!$E106+Input!C$160*Input_National_Capacity!$F106+Input!C$161*Input_National_Capacity!$G106+Input!C$162*Input_National_Capacity!$H106</f>
        <v>1594.3285388529362</v>
      </c>
      <c r="D106" s="47">
        <f>Input!D$157*Input_National_Capacity!$C106+Input!D$158*Input_National_Capacity!$D106+Input!D$159*Input_National_Capacity!$E106+Input!D$160*Input_National_Capacity!$F106+Input!D$161*Input_National_Capacity!$G106+Input!D$162*Input_National_Capacity!$H106</f>
        <v>1615.1706661743674</v>
      </c>
      <c r="E106" s="58">
        <f>Input!E$157*Input_National_Capacity!$C106+Input!E$158*Input_National_Capacity!$D106+Input!E$159*Input_National_Capacity!$E106+Input!E$160*Input_National_Capacity!$F106+Input!E$161*Input_National_Capacity!$G106+Input!E$162*Input_National_Capacity!$H106</f>
        <v>1617.8508019112669</v>
      </c>
      <c r="G106" s="71"/>
    </row>
    <row r="107" spans="1:7" ht="15" customHeight="1" x14ac:dyDescent="0.25">
      <c r="A107" s="41" t="str">
        <f>Input_National_Capacity!A107</f>
        <v>45.04</v>
      </c>
      <c r="B107" s="4" t="str">
        <f>Input_National_Capacity!B107</f>
        <v>Salida Nacional / National exit</v>
      </c>
      <c r="C107" s="47">
        <f>Input!C$157*Input_National_Capacity!$C107+Input!C$158*Input_National_Capacity!$D107+Input!C$159*Input_National_Capacity!$E107+Input!C$160*Input_National_Capacity!$F107+Input!C$161*Input_National_Capacity!$G107+Input!C$162*Input_National_Capacity!$H107</f>
        <v>26403.341708221385</v>
      </c>
      <c r="D107" s="47">
        <f>Input!D$157*Input_National_Capacity!$C107+Input!D$158*Input_National_Capacity!$D107+Input!D$159*Input_National_Capacity!$E107+Input!D$160*Input_National_Capacity!$F107+Input!D$161*Input_National_Capacity!$G107+Input!D$162*Input_National_Capacity!$H107</f>
        <v>25143.397066652364</v>
      </c>
      <c r="E107" s="58">
        <f>Input!E$157*Input_National_Capacity!$C107+Input!E$158*Input_National_Capacity!$D107+Input!E$159*Input_National_Capacity!$E107+Input!E$160*Input_National_Capacity!$F107+Input!E$161*Input_National_Capacity!$G107+Input!E$162*Input_National_Capacity!$H107</f>
        <v>23687.947374477371</v>
      </c>
      <c r="G107" s="71"/>
    </row>
    <row r="108" spans="1:7" ht="15" customHeight="1" x14ac:dyDescent="0.25">
      <c r="A108" s="41" t="str">
        <f>Input_National_Capacity!A108</f>
        <v>45-16</v>
      </c>
      <c r="B108" s="4" t="str">
        <f>Input_National_Capacity!B108</f>
        <v>Salida Nacional / National exit</v>
      </c>
      <c r="C108" s="47">
        <f>Input!C$157*Input_National_Capacity!$C108+Input!C$158*Input_National_Capacity!$D108+Input!C$159*Input_National_Capacity!$E108+Input!C$160*Input_National_Capacity!$F108+Input!C$161*Input_National_Capacity!$G108+Input!C$162*Input_National_Capacity!$H108</f>
        <v>5564.0454988474467</v>
      </c>
      <c r="D108" s="47">
        <f>Input!D$157*Input_National_Capacity!$C108+Input!D$158*Input_National_Capacity!$D108+Input!D$159*Input_National_Capacity!$E108+Input!D$160*Input_National_Capacity!$F108+Input!D$161*Input_National_Capacity!$G108+Input!D$162*Input_National_Capacity!$H108</f>
        <v>5636.4586626578548</v>
      </c>
      <c r="E108" s="58">
        <f>Input!E$157*Input_National_Capacity!$C108+Input!E$158*Input_National_Capacity!$D108+Input!E$159*Input_National_Capacity!$E108+Input!E$160*Input_National_Capacity!$F108+Input!E$161*Input_National_Capacity!$G108+Input!E$162*Input_National_Capacity!$H108</f>
        <v>5645.7070611656745</v>
      </c>
      <c r="G108" s="71"/>
    </row>
    <row r="109" spans="1:7" ht="15" customHeight="1" x14ac:dyDescent="0.25">
      <c r="A109" s="41" t="str">
        <f>Input_National_Capacity!A109</f>
        <v>5D.03</v>
      </c>
      <c r="B109" s="4" t="str">
        <f>Input_National_Capacity!B109</f>
        <v>Salida Nacional / National exit</v>
      </c>
      <c r="C109" s="47">
        <f>Input!C$157*Input_National_Capacity!$C109+Input!C$158*Input_National_Capacity!$D109+Input!C$159*Input_National_Capacity!$E109+Input!C$160*Input_National_Capacity!$F109+Input!C$161*Input_National_Capacity!$G109+Input!C$162*Input_National_Capacity!$H109</f>
        <v>5954.089424132444</v>
      </c>
      <c r="D109" s="47">
        <f>Input!D$157*Input_National_Capacity!$C109+Input!D$158*Input_National_Capacity!$D109+Input!D$159*Input_National_Capacity!$E109+Input!D$160*Input_National_Capacity!$F109+Input!D$161*Input_National_Capacity!$G109+Input!D$162*Input_National_Capacity!$H109</f>
        <v>6010.2481119612748</v>
      </c>
      <c r="E109" s="58">
        <f>Input!E$157*Input_National_Capacity!$C109+Input!E$158*Input_National_Capacity!$D109+Input!E$159*Input_National_Capacity!$E109+Input!E$160*Input_National_Capacity!$F109+Input!E$161*Input_National_Capacity!$G109+Input!E$162*Input_National_Capacity!$H109</f>
        <v>6012.8455456170632</v>
      </c>
      <c r="G109" s="71"/>
    </row>
    <row r="110" spans="1:7" ht="15" customHeight="1" x14ac:dyDescent="0.25">
      <c r="A110" s="41" t="str">
        <f>Input_National_Capacity!A110</f>
        <v>5D.03.04</v>
      </c>
      <c r="B110" s="4" t="str">
        <f>Input_National_Capacity!B110</f>
        <v>Salida Nacional / National exit</v>
      </c>
      <c r="C110" s="47">
        <f>Input!C$157*Input_National_Capacity!$C110+Input!C$158*Input_National_Capacity!$D110+Input!C$159*Input_National_Capacity!$E110+Input!C$160*Input_National_Capacity!$F110+Input!C$161*Input_National_Capacity!$G110+Input!C$162*Input_National_Capacity!$H110</f>
        <v>35172.3184620666</v>
      </c>
      <c r="D110" s="47">
        <f>Input!D$157*Input_National_Capacity!$C110+Input!D$158*Input_National_Capacity!$D110+Input!D$159*Input_National_Capacity!$E110+Input!D$160*Input_National_Capacity!$F110+Input!D$161*Input_National_Capacity!$G110+Input!D$162*Input_National_Capacity!$H110</f>
        <v>32094.363780704574</v>
      </c>
      <c r="E110" s="58">
        <f>Input!E$157*Input_National_Capacity!$C110+Input!E$158*Input_National_Capacity!$D110+Input!E$159*Input_National_Capacity!$E110+Input!E$160*Input_National_Capacity!$F110+Input!E$161*Input_National_Capacity!$G110+Input!E$162*Input_National_Capacity!$H110</f>
        <v>28776.816534840105</v>
      </c>
      <c r="G110" s="71"/>
    </row>
    <row r="111" spans="1:7" ht="15" customHeight="1" x14ac:dyDescent="0.25">
      <c r="A111" s="41" t="str">
        <f>Input_National_Capacity!A111</f>
        <v>6</v>
      </c>
      <c r="B111" s="4" t="str">
        <f>Input_National_Capacity!B111</f>
        <v>Salida Nacional / National exit</v>
      </c>
      <c r="C111" s="47">
        <f>Input!C$157*Input_National_Capacity!$C111+Input!C$158*Input_National_Capacity!$D111+Input!C$159*Input_National_Capacity!$E111+Input!C$160*Input_National_Capacity!$F111+Input!C$161*Input_National_Capacity!$G111+Input!C$162*Input_National_Capacity!$H111</f>
        <v>34085.323940838745</v>
      </c>
      <c r="D111" s="47">
        <f>Input!D$157*Input_National_Capacity!$C111+Input!D$158*Input_National_Capacity!$D111+Input!D$159*Input_National_Capacity!$E111+Input!D$160*Input_National_Capacity!$F111+Input!D$161*Input_National_Capacity!$G111+Input!D$162*Input_National_Capacity!$H111</f>
        <v>34638.827084295794</v>
      </c>
      <c r="E111" s="58">
        <f>Input!E$157*Input_National_Capacity!$C111+Input!E$158*Input_National_Capacity!$D111+Input!E$159*Input_National_Capacity!$E111+Input!E$160*Input_National_Capacity!$F111+Input!E$161*Input_National_Capacity!$G111+Input!E$162*Input_National_Capacity!$H111</f>
        <v>34696.491463677026</v>
      </c>
      <c r="G111" s="71"/>
    </row>
    <row r="112" spans="1:7" ht="15" customHeight="1" x14ac:dyDescent="0.25">
      <c r="A112" s="41" t="str">
        <f>Input_National_Capacity!A112</f>
        <v>7A</v>
      </c>
      <c r="B112" s="4" t="str">
        <f>Input_National_Capacity!B112</f>
        <v>Salida Nacional / National exit</v>
      </c>
      <c r="C112" s="47">
        <f>Input!C$157*Input_National_Capacity!$C112+Input!C$158*Input_National_Capacity!$D112+Input!C$159*Input_National_Capacity!$E112+Input!C$160*Input_National_Capacity!$F112+Input!C$161*Input_National_Capacity!$G112+Input!C$162*Input_National_Capacity!$H112</f>
        <v>990.67113891156896</v>
      </c>
      <c r="D112" s="47">
        <f>Input!D$157*Input_National_Capacity!$C112+Input!D$158*Input_National_Capacity!$D112+Input!D$159*Input_National_Capacity!$E112+Input!D$160*Input_National_Capacity!$F112+Input!D$161*Input_National_Capacity!$G112+Input!D$162*Input_National_Capacity!$H112</f>
        <v>1000.3422240138525</v>
      </c>
      <c r="E112" s="58">
        <f>Input!E$157*Input_National_Capacity!$C112+Input!E$158*Input_National_Capacity!$D112+Input!E$159*Input_National_Capacity!$E112+Input!E$160*Input_National_Capacity!$F112+Input!E$161*Input_National_Capacity!$G112+Input!E$162*Input_National_Capacity!$H112</f>
        <v>1001.215783365283</v>
      </c>
      <c r="G112" s="71"/>
    </row>
    <row r="113" spans="1:7" ht="15" customHeight="1" x14ac:dyDescent="0.25">
      <c r="A113" s="41" t="str">
        <f>Input_National_Capacity!A113</f>
        <v>7B</v>
      </c>
      <c r="B113" s="4" t="str">
        <f>Input_National_Capacity!B113</f>
        <v>Salida Nacional / National exit</v>
      </c>
      <c r="C113" s="47">
        <f>Input!C$157*Input_National_Capacity!$C113+Input!C$158*Input_National_Capacity!$D113+Input!C$159*Input_National_Capacity!$E113+Input!C$160*Input_National_Capacity!$F113+Input!C$161*Input_National_Capacity!$G113+Input!C$162*Input_National_Capacity!$H113</f>
        <v>659.43776374955428</v>
      </c>
      <c r="D113" s="47">
        <f>Input!D$157*Input_National_Capacity!$C113+Input!D$158*Input_National_Capacity!$D113+Input!D$159*Input_National_Capacity!$E113+Input!D$160*Input_National_Capacity!$F113+Input!D$161*Input_National_Capacity!$G113+Input!D$162*Input_National_Capacity!$H113</f>
        <v>665.87529733904432</v>
      </c>
      <c r="E113" s="58">
        <f>Input!E$157*Input_National_Capacity!$C113+Input!E$158*Input_National_Capacity!$D113+Input!E$159*Input_National_Capacity!$E113+Input!E$160*Input_National_Capacity!$F113+Input!E$161*Input_National_Capacity!$G113+Input!E$162*Input_National_Capacity!$H113</f>
        <v>666.45677993461356</v>
      </c>
      <c r="G113" s="71"/>
    </row>
    <row r="114" spans="1:7" ht="15" customHeight="1" x14ac:dyDescent="0.25">
      <c r="A114" s="41" t="str">
        <f>Input_National_Capacity!A114</f>
        <v>9E.C.</v>
      </c>
      <c r="B114" s="4" t="str">
        <f>Input_National_Capacity!B114</f>
        <v>Salida Nacional / National exit</v>
      </c>
      <c r="C114" s="47">
        <f>Input!C$157*Input_National_Capacity!$C114+Input!C$158*Input_National_Capacity!$D114+Input!C$159*Input_National_Capacity!$E114+Input!C$160*Input_National_Capacity!$F114+Input!C$161*Input_National_Capacity!$G114+Input!C$162*Input_National_Capacity!$H114</f>
        <v>4246.0653187875796</v>
      </c>
      <c r="D114" s="47">
        <f>Input!D$157*Input_National_Capacity!$C114+Input!D$158*Input_National_Capacity!$D114+Input!D$159*Input_National_Capacity!$E114+Input!D$160*Input_National_Capacity!$F114+Input!D$161*Input_National_Capacity!$G114+Input!D$162*Input_National_Capacity!$H114</f>
        <v>4268.6069049664757</v>
      </c>
      <c r="E114" s="58">
        <f>Input!E$157*Input_National_Capacity!$C114+Input!E$158*Input_National_Capacity!$D114+Input!E$159*Input_National_Capacity!$E114+Input!E$160*Input_National_Capacity!$F114+Input!E$161*Input_National_Capacity!$G114+Input!E$162*Input_National_Capacity!$H114</f>
        <v>4267.0104639887659</v>
      </c>
      <c r="G114" s="71"/>
    </row>
    <row r="115" spans="1:7" ht="15" customHeight="1" x14ac:dyDescent="0.25">
      <c r="A115" s="41" t="str">
        <f>Input_National_Capacity!A115</f>
        <v>A1</v>
      </c>
      <c r="B115" s="4" t="str">
        <f>Input_National_Capacity!B115</f>
        <v>Salida Nacional / National exit</v>
      </c>
      <c r="C115" s="47">
        <f>Input!C$157*Input_National_Capacity!$C115+Input!C$158*Input_National_Capacity!$D115+Input!C$159*Input_National_Capacity!$E115+Input!C$160*Input_National_Capacity!$F115+Input!C$161*Input_National_Capacity!$G115+Input!C$162*Input_National_Capacity!$H115</f>
        <v>1653.542253958803</v>
      </c>
      <c r="D115" s="47">
        <f>Input!D$157*Input_National_Capacity!$C115+Input!D$158*Input_National_Capacity!$D115+Input!D$159*Input_National_Capacity!$E115+Input!D$160*Input_National_Capacity!$F115+Input!D$161*Input_National_Capacity!$G115+Input!D$162*Input_National_Capacity!$H115</f>
        <v>1676.7143247722165</v>
      </c>
      <c r="E115" s="58">
        <f>Input!E$157*Input_National_Capacity!$C115+Input!E$158*Input_National_Capacity!$D115+Input!E$159*Input_National_Capacity!$E115+Input!E$160*Input_National_Capacity!$F115+Input!E$161*Input_National_Capacity!$G115+Input!E$162*Input_National_Capacity!$H115</f>
        <v>1679.8696336581907</v>
      </c>
      <c r="G115" s="71"/>
    </row>
    <row r="116" spans="1:7" ht="15" customHeight="1" x14ac:dyDescent="0.25">
      <c r="A116" s="41" t="str">
        <f>Input_National_Capacity!A116</f>
        <v>A10</v>
      </c>
      <c r="B116" s="4" t="str">
        <f>Input_National_Capacity!B116</f>
        <v>Salida Nacional / National exit</v>
      </c>
      <c r="C116" s="47">
        <f>Input!C$157*Input_National_Capacity!$C116+Input!C$158*Input_National_Capacity!$D116+Input!C$159*Input_National_Capacity!$E116+Input!C$160*Input_National_Capacity!$F116+Input!C$161*Input_National_Capacity!$G116+Input!C$162*Input_National_Capacity!$H116</f>
        <v>12744.885787707515</v>
      </c>
      <c r="D116" s="47">
        <f>Input!D$157*Input_National_Capacity!$C116+Input!D$158*Input_National_Capacity!$D116+Input!D$159*Input_National_Capacity!$E116+Input!D$160*Input_National_Capacity!$F116+Input!D$161*Input_National_Capacity!$G116+Input!D$162*Input_National_Capacity!$H116</f>
        <v>12808.215186593468</v>
      </c>
      <c r="E116" s="58">
        <f>Input!E$157*Input_National_Capacity!$C116+Input!E$158*Input_National_Capacity!$D116+Input!E$159*Input_National_Capacity!$E116+Input!E$160*Input_National_Capacity!$F116+Input!E$161*Input_National_Capacity!$G116+Input!E$162*Input_National_Capacity!$H116</f>
        <v>12804.704909635282</v>
      </c>
      <c r="G116" s="71"/>
    </row>
    <row r="117" spans="1:7" ht="15" customHeight="1" x14ac:dyDescent="0.25">
      <c r="A117" s="41" t="str">
        <f>Input_National_Capacity!A117</f>
        <v>A3</v>
      </c>
      <c r="B117" s="4" t="str">
        <f>Input_National_Capacity!B117</f>
        <v>Salida Nacional / National exit</v>
      </c>
      <c r="C117" s="47">
        <f>Input!C$157*Input_National_Capacity!$C117+Input!C$158*Input_National_Capacity!$D117+Input!C$159*Input_National_Capacity!$E117+Input!C$160*Input_National_Capacity!$F117+Input!C$161*Input_National_Capacity!$G117+Input!C$162*Input_National_Capacity!$H117</f>
        <v>8972.5483341451181</v>
      </c>
      <c r="D117" s="47">
        <f>Input!D$157*Input_National_Capacity!$C117+Input!D$158*Input_National_Capacity!$D117+Input!D$159*Input_National_Capacity!$E117+Input!D$160*Input_National_Capacity!$F117+Input!D$161*Input_National_Capacity!$G117+Input!D$162*Input_National_Capacity!$H117</f>
        <v>9076.3444480888393</v>
      </c>
      <c r="E117" s="58">
        <f>Input!E$157*Input_National_Capacity!$C117+Input!E$158*Input_National_Capacity!$D117+Input!E$159*Input_National_Capacity!$E117+Input!E$160*Input_National_Capacity!$F117+Input!E$161*Input_National_Capacity!$G117+Input!E$162*Input_National_Capacity!$H117</f>
        <v>9086.3528347073989</v>
      </c>
      <c r="G117" s="71"/>
    </row>
    <row r="118" spans="1:7" ht="15" customHeight="1" x14ac:dyDescent="0.25">
      <c r="A118" s="41" t="str">
        <f>Input_National_Capacity!A118</f>
        <v>A36L</v>
      </c>
      <c r="B118" s="4" t="str">
        <f>Input_National_Capacity!B118</f>
        <v>Salida Nacional / National exit</v>
      </c>
      <c r="C118" s="47">
        <f>Input!C$157*Input_National_Capacity!$C118+Input!C$158*Input_National_Capacity!$D118+Input!C$159*Input_National_Capacity!$E118+Input!C$160*Input_National_Capacity!$F118+Input!C$161*Input_National_Capacity!$G118+Input!C$162*Input_National_Capacity!$H118</f>
        <v>64519.485622167827</v>
      </c>
      <c r="D118" s="47">
        <f>Input!D$157*Input_National_Capacity!$C118+Input!D$158*Input_National_Capacity!$D118+Input!D$159*Input_National_Capacity!$E118+Input!D$160*Input_National_Capacity!$F118+Input!D$161*Input_National_Capacity!$G118+Input!D$162*Input_National_Capacity!$H118</f>
        <v>65128.030337207951</v>
      </c>
      <c r="E118" s="58">
        <f>Input!E$157*Input_National_Capacity!$C118+Input!E$158*Input_National_Capacity!$D118+Input!E$159*Input_National_Capacity!$E118+Input!E$160*Input_National_Capacity!$F118+Input!E$161*Input_National_Capacity!$G118+Input!E$162*Input_National_Capacity!$H118</f>
        <v>65156.176552602352</v>
      </c>
      <c r="G118" s="71"/>
    </row>
    <row r="119" spans="1:7" ht="15" customHeight="1" x14ac:dyDescent="0.25">
      <c r="A119" s="41" t="str">
        <f>Input_National_Capacity!A119</f>
        <v>A5A</v>
      </c>
      <c r="B119" s="4" t="str">
        <f>Input_National_Capacity!B119</f>
        <v>Salida Nacional / National exit</v>
      </c>
      <c r="C119" s="47">
        <f>Input!C$157*Input_National_Capacity!$C119+Input!C$158*Input_National_Capacity!$D119+Input!C$159*Input_National_Capacity!$E119+Input!C$160*Input_National_Capacity!$F119+Input!C$161*Input_National_Capacity!$G119+Input!C$162*Input_National_Capacity!$H119</f>
        <v>146.23520402303569</v>
      </c>
      <c r="D119" s="47">
        <f>Input!D$157*Input_National_Capacity!$C119+Input!D$158*Input_National_Capacity!$D119+Input!D$159*Input_National_Capacity!$E119+Input!D$160*Input_National_Capacity!$F119+Input!D$161*Input_National_Capacity!$G119+Input!D$162*Input_National_Capacity!$H119</f>
        <v>149.04813184390349</v>
      </c>
      <c r="E119" s="58">
        <f>Input!E$157*Input_National_Capacity!$C119+Input!E$158*Input_National_Capacity!$D119+Input!E$159*Input_National_Capacity!$E119+Input!E$160*Input_National_Capacity!$F119+Input!E$161*Input_National_Capacity!$G119+Input!E$162*Input_National_Capacity!$H119</f>
        <v>149.51154711307478</v>
      </c>
      <c r="G119" s="71"/>
    </row>
    <row r="120" spans="1:7" ht="15" customHeight="1" x14ac:dyDescent="0.25">
      <c r="A120" s="41" t="str">
        <f>Input_National_Capacity!A120</f>
        <v>A6</v>
      </c>
      <c r="B120" s="4" t="str">
        <f>Input_National_Capacity!B120</f>
        <v>Salida Nacional / National exit</v>
      </c>
      <c r="C120" s="47">
        <f>Input!C$157*Input_National_Capacity!$C120+Input!C$158*Input_National_Capacity!$D120+Input!C$159*Input_National_Capacity!$E120+Input!C$160*Input_National_Capacity!$F120+Input!C$161*Input_National_Capacity!$G120+Input!C$162*Input_National_Capacity!$H120</f>
        <v>1020.8526102841486</v>
      </c>
      <c r="D120" s="47">
        <f>Input!D$157*Input_National_Capacity!$C120+Input!D$158*Input_National_Capacity!$D120+Input!D$159*Input_National_Capacity!$E120+Input!D$160*Input_National_Capacity!$F120+Input!D$161*Input_National_Capacity!$G120+Input!D$162*Input_National_Capacity!$H120</f>
        <v>1032.0662142403135</v>
      </c>
      <c r="E120" s="58">
        <f>Input!E$157*Input_National_Capacity!$C120+Input!E$158*Input_National_Capacity!$D120+Input!E$159*Input_National_Capacity!$E120+Input!E$160*Input_National_Capacity!$F120+Input!E$161*Input_National_Capacity!$G120+Input!E$162*Input_National_Capacity!$H120</f>
        <v>1033.0261020978223</v>
      </c>
      <c r="G120" s="71"/>
    </row>
    <row r="121" spans="1:7" ht="15" customHeight="1" x14ac:dyDescent="0.25">
      <c r="A121" s="41" t="str">
        <f>Input_National_Capacity!A121</f>
        <v>A7</v>
      </c>
      <c r="B121" s="4" t="str">
        <f>Input_National_Capacity!B121</f>
        <v>Salida Nacional / National exit</v>
      </c>
      <c r="C121" s="47">
        <f>Input!C$157*Input_National_Capacity!$C121+Input!C$158*Input_National_Capacity!$D121+Input!C$159*Input_National_Capacity!$E121+Input!C$160*Input_National_Capacity!$F121+Input!C$161*Input_National_Capacity!$G121+Input!C$162*Input_National_Capacity!$H121</f>
        <v>82.431150404113311</v>
      </c>
      <c r="D121" s="47">
        <f>Input!D$157*Input_National_Capacity!$C121+Input!D$158*Input_National_Capacity!$D121+Input!D$159*Input_National_Capacity!$E121+Input!D$160*Input_National_Capacity!$F121+Input!D$161*Input_National_Capacity!$G121+Input!D$162*Input_National_Capacity!$H121</f>
        <v>82.903968472309401</v>
      </c>
      <c r="E121" s="58">
        <f>Input!E$157*Input_National_Capacity!$C121+Input!E$158*Input_National_Capacity!$D121+Input!E$159*Input_National_Capacity!$E121+Input!E$160*Input_National_Capacity!$F121+Input!E$161*Input_National_Capacity!$G121+Input!E$162*Input_National_Capacity!$H121</f>
        <v>82.896527332946306</v>
      </c>
      <c r="G121" s="71"/>
    </row>
    <row r="122" spans="1:7" ht="15" customHeight="1" x14ac:dyDescent="0.25">
      <c r="A122" s="41" t="str">
        <f>Input_National_Capacity!A122</f>
        <v>A8</v>
      </c>
      <c r="B122" s="4" t="str">
        <f>Input_National_Capacity!B122</f>
        <v>Salida Nacional / National exit</v>
      </c>
      <c r="C122" s="47">
        <f>Input!C$157*Input_National_Capacity!$C122+Input!C$158*Input_National_Capacity!$D122+Input!C$159*Input_National_Capacity!$E122+Input!C$160*Input_National_Capacity!$F122+Input!C$161*Input_National_Capacity!$G122+Input!C$162*Input_National_Capacity!$H122</f>
        <v>50.096687894915632</v>
      </c>
      <c r="D122" s="47">
        <f>Input!D$157*Input_National_Capacity!$C122+Input!D$158*Input_National_Capacity!$D122+Input!D$159*Input_National_Capacity!$E122+Input!D$160*Input_National_Capacity!$F122+Input!D$161*Input_National_Capacity!$G122+Input!D$162*Input_National_Capacity!$H122</f>
        <v>50.345618578439073</v>
      </c>
      <c r="E122" s="58">
        <f>Input!E$157*Input_National_Capacity!$C122+Input!E$158*Input_National_Capacity!$D122+Input!E$159*Input_National_Capacity!$E122+Input!E$160*Input_National_Capacity!$F122+Input!E$161*Input_National_Capacity!$G122+Input!E$162*Input_National_Capacity!$H122</f>
        <v>50.33182063217825</v>
      </c>
      <c r="G122" s="71"/>
    </row>
    <row r="123" spans="1:7" ht="15" customHeight="1" x14ac:dyDescent="0.25">
      <c r="A123" s="41" t="str">
        <f>Input_National_Capacity!A123</f>
        <v>A9</v>
      </c>
      <c r="B123" s="4" t="str">
        <f>Input_National_Capacity!B123</f>
        <v>Salida Nacional / National exit</v>
      </c>
      <c r="C123" s="47">
        <f>Input!C$157*Input_National_Capacity!$C123+Input!C$158*Input_National_Capacity!$D123+Input!C$159*Input_National_Capacity!$E123+Input!C$160*Input_National_Capacity!$F123+Input!C$161*Input_National_Capacity!$G123+Input!C$162*Input_National_Capacity!$H123</f>
        <v>8919.8816376819577</v>
      </c>
      <c r="D123" s="47">
        <f>Input!D$157*Input_National_Capacity!$C123+Input!D$158*Input_National_Capacity!$D123+Input!D$159*Input_National_Capacity!$E123+Input!D$160*Input_National_Capacity!$F123+Input!D$161*Input_National_Capacity!$G123+Input!D$162*Input_National_Capacity!$H123</f>
        <v>9168.8626303749625</v>
      </c>
      <c r="E123" s="58">
        <f>Input!E$157*Input_National_Capacity!$C123+Input!E$158*Input_National_Capacity!$D123+Input!E$159*Input_National_Capacity!$E123+Input!E$160*Input_National_Capacity!$F123+Input!E$161*Input_National_Capacity!$G123+Input!E$162*Input_National_Capacity!$H123</f>
        <v>9188.5724439713667</v>
      </c>
      <c r="G123" s="71"/>
    </row>
    <row r="124" spans="1:7" ht="15" customHeight="1" x14ac:dyDescent="0.25">
      <c r="A124" s="41" t="str">
        <f>Input_National_Capacity!A124</f>
        <v>A9A</v>
      </c>
      <c r="B124" s="4" t="str">
        <f>Input_National_Capacity!B124</f>
        <v>Salida Nacional / National exit</v>
      </c>
      <c r="C124" s="47">
        <f>Input!C$157*Input_National_Capacity!$C124+Input!C$158*Input_National_Capacity!$D124+Input!C$159*Input_National_Capacity!$E124+Input!C$160*Input_National_Capacity!$F124+Input!C$161*Input_National_Capacity!$G124+Input!C$162*Input_National_Capacity!$H124</f>
        <v>549.72990468402236</v>
      </c>
      <c r="D124" s="47">
        <f>Input!D$157*Input_National_Capacity!$C124+Input!D$158*Input_National_Capacity!$D124+Input!D$159*Input_National_Capacity!$E124+Input!D$160*Input_National_Capacity!$F124+Input!D$161*Input_National_Capacity!$G124+Input!D$162*Input_National_Capacity!$H124</f>
        <v>557.49034693736655</v>
      </c>
      <c r="E124" s="58">
        <f>Input!E$157*Input_National_Capacity!$C124+Input!E$158*Input_National_Capacity!$D124+Input!E$159*Input_National_Capacity!$E124+Input!E$160*Input_National_Capacity!$F124+Input!E$161*Input_National_Capacity!$G124+Input!E$162*Input_National_Capacity!$H124</f>
        <v>558.49832192513497</v>
      </c>
      <c r="G124" s="71"/>
    </row>
    <row r="125" spans="1:7" ht="15" customHeight="1" x14ac:dyDescent="0.25">
      <c r="A125" s="41" t="str">
        <f>Input_National_Capacity!A125</f>
        <v>A9B</v>
      </c>
      <c r="B125" s="4" t="str">
        <f>Input_National_Capacity!B125</f>
        <v>Salida Nacional / National exit</v>
      </c>
      <c r="C125" s="47">
        <f>Input!C$157*Input_National_Capacity!$C125+Input!C$158*Input_National_Capacity!$D125+Input!C$159*Input_National_Capacity!$E125+Input!C$160*Input_National_Capacity!$F125+Input!C$161*Input_National_Capacity!$G125+Input!C$162*Input_National_Capacity!$H125</f>
        <v>460.74731453053482</v>
      </c>
      <c r="D125" s="47">
        <f>Input!D$157*Input_National_Capacity!$C125+Input!D$158*Input_National_Capacity!$D125+Input!D$159*Input_National_Capacity!$E125+Input!D$160*Input_National_Capacity!$F125+Input!D$161*Input_National_Capacity!$G125+Input!D$162*Input_National_Capacity!$H125</f>
        <v>464.67300560201789</v>
      </c>
      <c r="E125" s="58">
        <f>Input!E$157*Input_National_Capacity!$C125+Input!E$158*Input_National_Capacity!$D125+Input!E$159*Input_National_Capacity!$E125+Input!E$160*Input_National_Capacity!$F125+Input!E$161*Input_National_Capacity!$G125+Input!E$162*Input_National_Capacity!$H125</f>
        <v>464.94114050186943</v>
      </c>
      <c r="G125" s="71"/>
    </row>
    <row r="126" spans="1:7" ht="15" customHeight="1" x14ac:dyDescent="0.25">
      <c r="A126" s="41" t="str">
        <f>Input_National_Capacity!A126</f>
        <v>B02</v>
      </c>
      <c r="B126" s="4" t="str">
        <f>Input_National_Capacity!B126</f>
        <v>Salida Nacional / National exit</v>
      </c>
      <c r="C126" s="47">
        <f>Input!C$157*Input_National_Capacity!$C126+Input!C$158*Input_National_Capacity!$D126+Input!C$159*Input_National_Capacity!$E126+Input!C$160*Input_National_Capacity!$F126+Input!C$161*Input_National_Capacity!$G126+Input!C$162*Input_National_Capacity!$H126</f>
        <v>2640.7693256768862</v>
      </c>
      <c r="D126" s="47">
        <f>Input!D$157*Input_National_Capacity!$C126+Input!D$158*Input_National_Capacity!$D126+Input!D$159*Input_National_Capacity!$E126+Input!D$160*Input_National_Capacity!$F126+Input!D$161*Input_National_Capacity!$G126+Input!D$162*Input_National_Capacity!$H126</f>
        <v>2664.7856616547319</v>
      </c>
      <c r="E126" s="58">
        <f>Input!E$157*Input_National_Capacity!$C126+Input!E$158*Input_National_Capacity!$D126+Input!E$159*Input_National_Capacity!$E126+Input!E$160*Input_National_Capacity!$F126+Input!E$161*Input_National_Capacity!$G126+Input!E$162*Input_National_Capacity!$H126</f>
        <v>2663.3786652613162</v>
      </c>
      <c r="G126" s="71"/>
    </row>
    <row r="127" spans="1:7" ht="15" customHeight="1" x14ac:dyDescent="0.25">
      <c r="A127" s="41" t="str">
        <f>Input_National_Capacity!A127</f>
        <v>B04</v>
      </c>
      <c r="B127" s="4" t="str">
        <f>Input_National_Capacity!B127</f>
        <v>Salida Nacional / National exit</v>
      </c>
      <c r="C127" s="47">
        <f>Input!C$157*Input_National_Capacity!$C127+Input!C$158*Input_National_Capacity!$D127+Input!C$159*Input_National_Capacity!$E127+Input!C$160*Input_National_Capacity!$F127+Input!C$161*Input_National_Capacity!$G127+Input!C$162*Input_National_Capacity!$H127</f>
        <v>11074.158467049812</v>
      </c>
      <c r="D127" s="47">
        <f>Input!D$157*Input_National_Capacity!$C127+Input!D$158*Input_National_Capacity!$D127+Input!D$159*Input_National_Capacity!$E127+Input!D$160*Input_National_Capacity!$F127+Input!D$161*Input_National_Capacity!$G127+Input!D$162*Input_National_Capacity!$H127</f>
        <v>11226.913063193473</v>
      </c>
      <c r="E127" s="58">
        <f>Input!E$157*Input_National_Capacity!$C127+Input!E$158*Input_National_Capacity!$D127+Input!E$159*Input_National_Capacity!$E127+Input!E$160*Input_National_Capacity!$F127+Input!E$161*Input_National_Capacity!$G127+Input!E$162*Input_National_Capacity!$H127</f>
        <v>11247.457220634915</v>
      </c>
      <c r="G127" s="71"/>
    </row>
    <row r="128" spans="1:7" ht="15" customHeight="1" x14ac:dyDescent="0.25">
      <c r="A128" s="41" t="str">
        <f>Input_National_Capacity!A128</f>
        <v>B05</v>
      </c>
      <c r="B128" s="4" t="str">
        <f>Input_National_Capacity!B128</f>
        <v>Salida Nacional / National exit</v>
      </c>
      <c r="C128" s="47">
        <f>Input!C$157*Input_National_Capacity!$C128+Input!C$158*Input_National_Capacity!$D128+Input!C$159*Input_National_Capacity!$E128+Input!C$160*Input_National_Capacity!$F128+Input!C$161*Input_National_Capacity!$G128+Input!C$162*Input_National_Capacity!$H128</f>
        <v>3447.7983183489996</v>
      </c>
      <c r="D128" s="47">
        <f>Input!D$157*Input_National_Capacity!$C128+Input!D$158*Input_National_Capacity!$D128+Input!D$159*Input_National_Capacity!$E128+Input!D$160*Input_National_Capacity!$F128+Input!D$161*Input_National_Capacity!$G128+Input!D$162*Input_National_Capacity!$H128</f>
        <v>3495.3565180326377</v>
      </c>
      <c r="E128" s="58">
        <f>Input!E$157*Input_National_Capacity!$C128+Input!E$158*Input_National_Capacity!$D128+Input!E$159*Input_National_Capacity!$E128+Input!E$160*Input_National_Capacity!$F128+Input!E$161*Input_National_Capacity!$G128+Input!E$162*Input_National_Capacity!$H128</f>
        <v>3501.7526800244727</v>
      </c>
      <c r="G128" s="71"/>
    </row>
    <row r="129" spans="1:7" ht="15" customHeight="1" x14ac:dyDescent="0.25">
      <c r="A129" s="41" t="str">
        <f>Input_National_Capacity!A129</f>
        <v>B07</v>
      </c>
      <c r="B129" s="4" t="str">
        <f>Input_National_Capacity!B129</f>
        <v>Salida Nacional / National exit</v>
      </c>
      <c r="C129" s="47">
        <f>Input!C$157*Input_National_Capacity!$C129+Input!C$158*Input_National_Capacity!$D129+Input!C$159*Input_National_Capacity!$E129+Input!C$160*Input_National_Capacity!$F129+Input!C$161*Input_National_Capacity!$G129+Input!C$162*Input_National_Capacity!$H129</f>
        <v>5007.6552945252815</v>
      </c>
      <c r="D129" s="47">
        <f>Input!D$157*Input_National_Capacity!$C129+Input!D$158*Input_National_Capacity!$D129+Input!D$159*Input_National_Capacity!$E129+Input!D$160*Input_National_Capacity!$F129+Input!D$161*Input_National_Capacity!$G129+Input!D$162*Input_National_Capacity!$H129</f>
        <v>5045.9303690182505</v>
      </c>
      <c r="E129" s="58">
        <f>Input!E$157*Input_National_Capacity!$C129+Input!E$158*Input_National_Capacity!$D129+Input!E$159*Input_National_Capacity!$E129+Input!E$160*Input_National_Capacity!$F129+Input!E$161*Input_National_Capacity!$G129+Input!E$162*Input_National_Capacity!$H129</f>
        <v>5047.7843664203801</v>
      </c>
      <c r="G129" s="71"/>
    </row>
    <row r="130" spans="1:7" ht="15" customHeight="1" x14ac:dyDescent="0.25">
      <c r="A130" s="41" t="str">
        <f>Input_National_Capacity!A130</f>
        <v>B08</v>
      </c>
      <c r="B130" s="4" t="str">
        <f>Input_National_Capacity!B130</f>
        <v>Salida Nacional / National exit</v>
      </c>
      <c r="C130" s="47">
        <f>Input!C$157*Input_National_Capacity!$C130+Input!C$158*Input_National_Capacity!$D130+Input!C$159*Input_National_Capacity!$E130+Input!C$160*Input_National_Capacity!$F130+Input!C$161*Input_National_Capacity!$G130+Input!C$162*Input_National_Capacity!$H130</f>
        <v>569.31875815699186</v>
      </c>
      <c r="D130" s="47">
        <f>Input!D$157*Input_National_Capacity!$C130+Input!D$158*Input_National_Capacity!$D130+Input!D$159*Input_National_Capacity!$E130+Input!D$160*Input_National_Capacity!$F130+Input!D$161*Input_National_Capacity!$G130+Input!D$162*Input_National_Capacity!$H130</f>
        <v>581.84245787989221</v>
      </c>
      <c r="E130" s="58">
        <f>Input!E$157*Input_National_Capacity!$C130+Input!E$158*Input_National_Capacity!$D130+Input!E$159*Input_National_Capacity!$E130+Input!E$160*Input_National_Capacity!$F130+Input!E$161*Input_National_Capacity!$G130+Input!E$162*Input_National_Capacity!$H130</f>
        <v>584.02625953873303</v>
      </c>
      <c r="G130" s="71"/>
    </row>
    <row r="131" spans="1:7" ht="15" customHeight="1" x14ac:dyDescent="0.25">
      <c r="A131" s="41" t="str">
        <f>Input_National_Capacity!A131</f>
        <v>B10</v>
      </c>
      <c r="B131" s="4" t="str">
        <f>Input_National_Capacity!B131</f>
        <v>Salida Nacional / National exit</v>
      </c>
      <c r="C131" s="47">
        <f>Input!C$157*Input_National_Capacity!$C131+Input!C$158*Input_National_Capacity!$D131+Input!C$159*Input_National_Capacity!$E131+Input!C$160*Input_National_Capacity!$F131+Input!C$161*Input_National_Capacity!$G131+Input!C$162*Input_National_Capacity!$H131</f>
        <v>11217.643678094319</v>
      </c>
      <c r="D131" s="47">
        <f>Input!D$157*Input_National_Capacity!$C131+Input!D$158*Input_National_Capacity!$D131+Input!D$159*Input_National_Capacity!$E131+Input!D$160*Input_National_Capacity!$F131+Input!D$161*Input_National_Capacity!$G131+Input!D$162*Input_National_Capacity!$H131</f>
        <v>11348.039656244309</v>
      </c>
      <c r="E131" s="58">
        <f>Input!E$157*Input_National_Capacity!$C131+Input!E$158*Input_National_Capacity!$D131+Input!E$159*Input_National_Capacity!$E131+Input!E$160*Input_National_Capacity!$F131+Input!E$161*Input_National_Capacity!$G131+Input!E$162*Input_National_Capacity!$H131</f>
        <v>11359.802466712275</v>
      </c>
      <c r="G131" s="71"/>
    </row>
    <row r="132" spans="1:7" ht="15" customHeight="1" x14ac:dyDescent="0.25">
      <c r="A132" s="41" t="str">
        <f>Input_National_Capacity!A132</f>
        <v>B14</v>
      </c>
      <c r="B132" s="4" t="str">
        <f>Input_National_Capacity!B132</f>
        <v>Salida Nacional / National exit</v>
      </c>
      <c r="C132" s="47">
        <f>Input!C$157*Input_National_Capacity!$C132+Input!C$158*Input_National_Capacity!$D132+Input!C$159*Input_National_Capacity!$E132+Input!C$160*Input_National_Capacity!$F132+Input!C$161*Input_National_Capacity!$G132+Input!C$162*Input_National_Capacity!$H132</f>
        <v>6740.3316015670171</v>
      </c>
      <c r="D132" s="47">
        <f>Input!D$157*Input_National_Capacity!$C132+Input!D$158*Input_National_Capacity!$D132+Input!D$159*Input_National_Capacity!$E132+Input!D$160*Input_National_Capacity!$F132+Input!D$161*Input_National_Capacity!$G132+Input!D$162*Input_National_Capacity!$H132</f>
        <v>6807.8679957632903</v>
      </c>
      <c r="E132" s="58">
        <f>Input!E$157*Input_National_Capacity!$C132+Input!E$158*Input_National_Capacity!$D132+Input!E$159*Input_National_Capacity!$E132+Input!E$160*Input_National_Capacity!$F132+Input!E$161*Input_National_Capacity!$G132+Input!E$162*Input_National_Capacity!$H132</f>
        <v>6814.2307010946261</v>
      </c>
      <c r="G132" s="71"/>
    </row>
    <row r="133" spans="1:7" ht="15" customHeight="1" x14ac:dyDescent="0.25">
      <c r="A133" s="41" t="str">
        <f>Input_National_Capacity!A133</f>
        <v>B18</v>
      </c>
      <c r="B133" s="4" t="str">
        <f>Input_National_Capacity!B133</f>
        <v>Salida Nacional / National exit</v>
      </c>
      <c r="C133" s="47">
        <f>Input!C$157*Input_National_Capacity!$C133+Input!C$158*Input_National_Capacity!$D133+Input!C$159*Input_National_Capacity!$E133+Input!C$160*Input_National_Capacity!$F133+Input!C$161*Input_National_Capacity!$G133+Input!C$162*Input_National_Capacity!$H133</f>
        <v>50881.992712134685</v>
      </c>
      <c r="D133" s="47">
        <f>Input!D$157*Input_National_Capacity!$C133+Input!D$158*Input_National_Capacity!$D133+Input!D$159*Input_National_Capacity!$E133+Input!D$160*Input_National_Capacity!$F133+Input!D$161*Input_National_Capacity!$G133+Input!D$162*Input_National_Capacity!$H133</f>
        <v>50985.93780136951</v>
      </c>
      <c r="E133" s="58">
        <f>Input!E$157*Input_National_Capacity!$C133+Input!E$158*Input_National_Capacity!$D133+Input!E$159*Input_National_Capacity!$E133+Input!E$160*Input_National_Capacity!$F133+Input!E$161*Input_National_Capacity!$G133+Input!E$162*Input_National_Capacity!$H133</f>
        <v>50934.606255142622</v>
      </c>
      <c r="G133" s="71"/>
    </row>
    <row r="134" spans="1:7" ht="15" customHeight="1" x14ac:dyDescent="0.25">
      <c r="A134" s="41" t="str">
        <f>Input_National_Capacity!A134</f>
        <v>B19</v>
      </c>
      <c r="B134" s="4" t="str">
        <f>Input_National_Capacity!B134</f>
        <v>Salida Nacional / National exit</v>
      </c>
      <c r="C134" s="47">
        <f>Input!C$157*Input_National_Capacity!$C134+Input!C$158*Input_National_Capacity!$D134+Input!C$159*Input_National_Capacity!$E134+Input!C$160*Input_National_Capacity!$F134+Input!C$161*Input_National_Capacity!$G134+Input!C$162*Input_National_Capacity!$H134</f>
        <v>18136.263559554773</v>
      </c>
      <c r="D134" s="47">
        <f>Input!D$157*Input_National_Capacity!$C134+Input!D$158*Input_National_Capacity!$D134+Input!D$159*Input_National_Capacity!$E134+Input!D$160*Input_National_Capacity!$F134+Input!D$161*Input_National_Capacity!$G134+Input!D$162*Input_National_Capacity!$H134</f>
        <v>18167.319461541003</v>
      </c>
      <c r="E134" s="58">
        <f>Input!E$157*Input_National_Capacity!$C134+Input!E$158*Input_National_Capacity!$D134+Input!E$159*Input_National_Capacity!$E134+Input!E$160*Input_National_Capacity!$F134+Input!E$161*Input_National_Capacity!$G134+Input!E$162*Input_National_Capacity!$H134</f>
        <v>18148.064591309765</v>
      </c>
      <c r="G134" s="71"/>
    </row>
    <row r="135" spans="1:7" ht="15" customHeight="1" x14ac:dyDescent="0.25">
      <c r="A135" s="41" t="str">
        <f>Input_National_Capacity!A135</f>
        <v>B20</v>
      </c>
      <c r="B135" s="4" t="str">
        <f>Input_National_Capacity!B135</f>
        <v>Salida Nacional / National exit</v>
      </c>
      <c r="C135" s="47">
        <f>Input!C$157*Input_National_Capacity!$C135+Input!C$158*Input_National_Capacity!$D135+Input!C$159*Input_National_Capacity!$E135+Input!C$160*Input_National_Capacity!$F135+Input!C$161*Input_National_Capacity!$G135+Input!C$162*Input_National_Capacity!$H135</f>
        <v>29099.993238434341</v>
      </c>
      <c r="D135" s="47">
        <f>Input!D$157*Input_National_Capacity!$C135+Input!D$158*Input_National_Capacity!$D135+Input!D$159*Input_National_Capacity!$E135+Input!D$160*Input_National_Capacity!$F135+Input!D$161*Input_National_Capacity!$G135+Input!D$162*Input_National_Capacity!$H135</f>
        <v>29292.257937753675</v>
      </c>
      <c r="E135" s="58">
        <f>Input!E$157*Input_National_Capacity!$C135+Input!E$158*Input_National_Capacity!$D135+Input!E$159*Input_National_Capacity!$E135+Input!E$160*Input_National_Capacity!$F135+Input!E$161*Input_National_Capacity!$G135+Input!E$162*Input_National_Capacity!$H135</f>
        <v>29295.751218324927</v>
      </c>
      <c r="G135" s="71"/>
    </row>
    <row r="136" spans="1:7" ht="15" customHeight="1" x14ac:dyDescent="0.25">
      <c r="A136" s="41" t="str">
        <f>Input_National_Capacity!A136</f>
        <v>BIO MADRID</v>
      </c>
      <c r="B136" s="4" t="str">
        <f>Input_National_Capacity!B136</f>
        <v>Salida Nacional / National exit</v>
      </c>
      <c r="C136" s="47">
        <f>Input!C$157*Input_National_Capacity!$C136+Input!C$158*Input_National_Capacity!$D136+Input!C$159*Input_National_Capacity!$E136+Input!C$160*Input_National_Capacity!$F136+Input!C$161*Input_National_Capacity!$G136+Input!C$162*Input_National_Capacity!$H136</f>
        <v>25.171041942808465</v>
      </c>
      <c r="D136" s="47">
        <f>Input!D$157*Input_National_Capacity!$C136+Input!D$158*Input_National_Capacity!$D136+Input!D$159*Input_National_Capacity!$E136+Input!D$160*Input_National_Capacity!$F136+Input!D$161*Input_National_Capacity!$G136+Input!D$162*Input_National_Capacity!$H136</f>
        <v>25.601161413162941</v>
      </c>
      <c r="E136" s="58">
        <f>Input!E$157*Input_National_Capacity!$C136+Input!E$158*Input_National_Capacity!$D136+Input!E$159*Input_National_Capacity!$E136+Input!E$160*Input_National_Capacity!$F136+Input!E$161*Input_National_Capacity!$G136+Input!E$162*Input_National_Capacity!$H136</f>
        <v>25.667875620835751</v>
      </c>
      <c r="G136" s="71"/>
    </row>
    <row r="137" spans="1:7" ht="15" customHeight="1" x14ac:dyDescent="0.25">
      <c r="A137" s="41" t="str">
        <f>Input_National_Capacity!A137</f>
        <v>B22</v>
      </c>
      <c r="B137" s="4" t="str">
        <f>Input_National_Capacity!B137</f>
        <v>Salida Nacional / National exit</v>
      </c>
      <c r="C137" s="47">
        <f>Input!C$157*Input_National_Capacity!$C137+Input!C$158*Input_National_Capacity!$D137+Input!C$159*Input_National_Capacity!$E137+Input!C$160*Input_National_Capacity!$F137+Input!C$161*Input_National_Capacity!$G137+Input!C$162*Input_National_Capacity!$H137</f>
        <v>21259.757986735109</v>
      </c>
      <c r="D137" s="47">
        <f>Input!D$157*Input_National_Capacity!$C137+Input!D$158*Input_National_Capacity!$D137+Input!D$159*Input_National_Capacity!$E137+Input!D$160*Input_National_Capacity!$F137+Input!D$161*Input_National_Capacity!$G137+Input!D$162*Input_National_Capacity!$H137</f>
        <v>21300.771855918523</v>
      </c>
      <c r="E137" s="58">
        <f>Input!E$157*Input_National_Capacity!$C137+Input!E$158*Input_National_Capacity!$D137+Input!E$159*Input_National_Capacity!$E137+Input!E$160*Input_National_Capacity!$F137+Input!E$161*Input_National_Capacity!$G137+Input!E$162*Input_National_Capacity!$H137</f>
        <v>21277.524342985344</v>
      </c>
      <c r="G137" s="71"/>
    </row>
    <row r="138" spans="1:7" ht="15" customHeight="1" x14ac:dyDescent="0.25">
      <c r="A138" s="41" t="str">
        <f>Input_National_Capacity!A138</f>
        <v>C1.01</v>
      </c>
      <c r="B138" s="4" t="str">
        <f>Input_National_Capacity!B138</f>
        <v>Salida Nacional / National exit</v>
      </c>
      <c r="C138" s="47">
        <f>Input!C$157*Input_National_Capacity!$C138+Input!C$158*Input_National_Capacity!$D138+Input!C$159*Input_National_Capacity!$E138+Input!C$160*Input_National_Capacity!$F138+Input!C$161*Input_National_Capacity!$G138+Input!C$162*Input_National_Capacity!$H138</f>
        <v>2098.0232786586776</v>
      </c>
      <c r="D138" s="47">
        <f>Input!D$157*Input_National_Capacity!$C138+Input!D$158*Input_National_Capacity!$D138+Input!D$159*Input_National_Capacity!$E138+Input!D$160*Input_National_Capacity!$F138+Input!D$161*Input_National_Capacity!$G138+Input!D$162*Input_National_Capacity!$H138</f>
        <v>2125.4500399763865</v>
      </c>
      <c r="E138" s="58">
        <f>Input!E$157*Input_National_Capacity!$C138+Input!E$158*Input_National_Capacity!$D138+Input!E$159*Input_National_Capacity!$E138+Input!E$160*Input_National_Capacity!$F138+Input!E$161*Input_National_Capacity!$G138+Input!E$162*Input_National_Capacity!$H138</f>
        <v>2128.9769085163084</v>
      </c>
      <c r="G138" s="71"/>
    </row>
    <row r="139" spans="1:7" ht="15" customHeight="1" x14ac:dyDescent="0.25">
      <c r="A139" s="41" t="str">
        <f>Input_National_Capacity!A139</f>
        <v>C2X.01</v>
      </c>
      <c r="B139" s="4" t="str">
        <f>Input_National_Capacity!B139</f>
        <v>Salida Nacional / National exit</v>
      </c>
      <c r="C139" s="47">
        <f>Input!C$157*Input_National_Capacity!$C139+Input!C$158*Input_National_Capacity!$D139+Input!C$159*Input_National_Capacity!$E139+Input!C$160*Input_National_Capacity!$F139+Input!C$161*Input_National_Capacity!$G139+Input!C$162*Input_National_Capacity!$H139</f>
        <v>619.05453230720696</v>
      </c>
      <c r="D139" s="47">
        <f>Input!D$157*Input_National_Capacity!$C139+Input!D$158*Input_National_Capacity!$D139+Input!D$159*Input_National_Capacity!$E139+Input!D$160*Input_National_Capacity!$F139+Input!D$161*Input_National_Capacity!$G139+Input!D$162*Input_National_Capacity!$H139</f>
        <v>629.19276859398019</v>
      </c>
      <c r="E139" s="58">
        <f>Input!E$157*Input_National_Capacity!$C139+Input!E$158*Input_National_Capacity!$D139+Input!E$159*Input_National_Capacity!$E139+Input!E$160*Input_National_Capacity!$F139+Input!E$161*Input_National_Capacity!$G139+Input!E$162*Input_National_Capacity!$H139</f>
        <v>630.72728209137665</v>
      </c>
      <c r="G139" s="71"/>
    </row>
    <row r="140" spans="1:7" ht="15" customHeight="1" x14ac:dyDescent="0.25">
      <c r="A140" s="41" t="str">
        <f>Input_National_Capacity!A140</f>
        <v>CC.BE</v>
      </c>
      <c r="B140" s="4" t="str">
        <f>Input_National_Capacity!B140</f>
        <v>Salida Nacional / National exit</v>
      </c>
      <c r="C140" s="47">
        <f>Input!C$157*Input_National_Capacity!$C140+Input!C$158*Input_National_Capacity!$D140+Input!C$159*Input_National_Capacity!$E140+Input!C$160*Input_National_Capacity!$F140+Input!C$161*Input_National_Capacity!$G140+Input!C$162*Input_National_Capacity!$H140</f>
        <v>31495.52831962307</v>
      </c>
      <c r="D140" s="47">
        <f>Input!D$157*Input_National_Capacity!$C140+Input!D$158*Input_National_Capacity!$D140+Input!D$159*Input_National_Capacity!$E140+Input!D$160*Input_National_Capacity!$F140+Input!D$161*Input_National_Capacity!$G140+Input!D$162*Input_National_Capacity!$H140</f>
        <v>29131.420319339377</v>
      </c>
      <c r="E140" s="58">
        <f>Input!E$157*Input_National_Capacity!$C140+Input!E$158*Input_National_Capacity!$D140+Input!E$159*Input_National_Capacity!$E140+Input!E$160*Input_National_Capacity!$F140+Input!E$161*Input_National_Capacity!$G140+Input!E$162*Input_National_Capacity!$H140</f>
        <v>26543.933680760463</v>
      </c>
      <c r="G140" s="71"/>
    </row>
    <row r="141" spans="1:7" ht="15" customHeight="1" x14ac:dyDescent="0.25">
      <c r="A141" s="41" t="str">
        <f>Input_National_Capacity!A141</f>
        <v>CC.CT.E</v>
      </c>
      <c r="B141" s="4" t="str">
        <f>Input_National_Capacity!B141</f>
        <v>Salida Nacional / National exit</v>
      </c>
      <c r="C141" s="47">
        <f>Input!C$157*Input_National_Capacity!$C141+Input!C$158*Input_National_Capacity!$D141+Input!C$159*Input_National_Capacity!$E141+Input!C$160*Input_National_Capacity!$F141+Input!C$161*Input_National_Capacity!$G141+Input!C$162*Input_National_Capacity!$H141</f>
        <v>18671.258348992993</v>
      </c>
      <c r="D141" s="47">
        <f>Input!D$157*Input_National_Capacity!$C141+Input!D$158*Input_National_Capacity!$D141+Input!D$159*Input_National_Capacity!$E141+Input!D$160*Input_National_Capacity!$F141+Input!D$161*Input_National_Capacity!$G141+Input!D$162*Input_National_Capacity!$H141</f>
        <v>15790.218848931425</v>
      </c>
      <c r="E141" s="58">
        <f>Input!E$157*Input_National_Capacity!$C141+Input!E$158*Input_National_Capacity!$D141+Input!E$159*Input_National_Capacity!$E141+Input!E$160*Input_National_Capacity!$F141+Input!E$161*Input_National_Capacity!$G141+Input!E$162*Input_National_Capacity!$H141</f>
        <v>12810.230212723258</v>
      </c>
      <c r="G141" s="71"/>
    </row>
    <row r="142" spans="1:7" ht="15" customHeight="1" x14ac:dyDescent="0.25">
      <c r="A142" s="41" t="str">
        <f>Input_National_Capacity!A142</f>
        <v>CC.IB.E</v>
      </c>
      <c r="B142" s="4" t="str">
        <f>Input_National_Capacity!B142</f>
        <v>Salida Nacional / National exit</v>
      </c>
      <c r="C142" s="47">
        <f>Input!C$157*Input_National_Capacity!$C142+Input!C$158*Input_National_Capacity!$D142+Input!C$159*Input_National_Capacity!$E142+Input!C$160*Input_National_Capacity!$F142+Input!C$161*Input_National_Capacity!$G142+Input!C$162*Input_National_Capacity!$H142</f>
        <v>8140.2988535436843</v>
      </c>
      <c r="D142" s="47">
        <f>Input!D$157*Input_National_Capacity!$C142+Input!D$158*Input_National_Capacity!$D142+Input!D$159*Input_National_Capacity!$E142+Input!D$160*Input_National_Capacity!$F142+Input!D$161*Input_National_Capacity!$G142+Input!D$162*Input_National_Capacity!$H142</f>
        <v>6891.3305827402501</v>
      </c>
      <c r="E142" s="58">
        <f>Input!E$157*Input_National_Capacity!$C142+Input!E$158*Input_National_Capacity!$D142+Input!E$159*Input_National_Capacity!$E142+Input!E$160*Input_National_Capacity!$F142+Input!E$161*Input_National_Capacity!$G142+Input!E$162*Input_National_Capacity!$H142</f>
        <v>5599.4161339211632</v>
      </c>
      <c r="G142" s="71"/>
    </row>
    <row r="143" spans="1:7" ht="15" customHeight="1" x14ac:dyDescent="0.25">
      <c r="A143" s="41" t="str">
        <f>Input_National_Capacity!A143</f>
        <v>CC.PV.BBE</v>
      </c>
      <c r="B143" s="4" t="str">
        <f>Input_National_Capacity!B143</f>
        <v>Salida Nacional / National exit</v>
      </c>
      <c r="C143" s="47">
        <f>Input!C$157*Input_National_Capacity!$C143+Input!C$158*Input_National_Capacity!$D143+Input!C$159*Input_National_Capacity!$E143+Input!C$160*Input_National_Capacity!$F143+Input!C$161*Input_National_Capacity!$G143+Input!C$162*Input_National_Capacity!$H143</f>
        <v>11970.852848282859</v>
      </c>
      <c r="D143" s="47">
        <f>Input!D$157*Input_National_Capacity!$C143+Input!D$158*Input_National_Capacity!$D143+Input!D$159*Input_National_Capacity!$E143+Input!D$160*Input_National_Capacity!$F143+Input!D$161*Input_National_Capacity!$G143+Input!D$162*Input_National_Capacity!$H143</f>
        <v>10121.823992733838</v>
      </c>
      <c r="E143" s="58">
        <f>Input!E$157*Input_National_Capacity!$C143+Input!E$158*Input_National_Capacity!$D143+Input!E$159*Input_National_Capacity!$E143+Input!E$160*Input_National_Capacity!$F143+Input!E$161*Input_National_Capacity!$G143+Input!E$162*Input_National_Capacity!$H143</f>
        <v>8209.3037225699627</v>
      </c>
      <c r="G143" s="71"/>
    </row>
    <row r="144" spans="1:7" ht="15" customHeight="1" x14ac:dyDescent="0.25">
      <c r="A144" s="41" t="str">
        <f>Input_National_Capacity!A144</f>
        <v>CC.SG.UF</v>
      </c>
      <c r="B144" s="4" t="str">
        <f>Input_National_Capacity!B144</f>
        <v>Salida Nacional / National exit</v>
      </c>
      <c r="C144" s="47">
        <f>Input!C$157*Input_National_Capacity!$C144+Input!C$158*Input_National_Capacity!$D144+Input!C$159*Input_National_Capacity!$E144+Input!C$160*Input_National_Capacity!$F144+Input!C$161*Input_National_Capacity!$G144+Input!C$162*Input_National_Capacity!$H144</f>
        <v>20968.108469591782</v>
      </c>
      <c r="D144" s="47">
        <f>Input!D$157*Input_National_Capacity!$C144+Input!D$158*Input_National_Capacity!$D144+Input!D$159*Input_National_Capacity!$E144+Input!D$160*Input_National_Capacity!$F144+Input!D$161*Input_National_Capacity!$G144+Input!D$162*Input_National_Capacity!$H144</f>
        <v>17782.931465511505</v>
      </c>
      <c r="E144" s="58">
        <f>Input!E$157*Input_National_Capacity!$C144+Input!E$158*Input_National_Capacity!$D144+Input!E$159*Input_National_Capacity!$E144+Input!E$160*Input_National_Capacity!$F144+Input!E$161*Input_National_Capacity!$G144+Input!E$162*Input_National_Capacity!$H144</f>
        <v>14488.003015123861</v>
      </c>
      <c r="G144" s="71"/>
    </row>
    <row r="145" spans="1:7" ht="15" customHeight="1" x14ac:dyDescent="0.25">
      <c r="A145" s="41" t="str">
        <f>Input_National_Capacity!A145</f>
        <v>CC.SON.E</v>
      </c>
      <c r="B145" s="4" t="str">
        <f>Input_National_Capacity!B145</f>
        <v>Salida Nacional / National exit</v>
      </c>
      <c r="C145" s="47">
        <f>Input!C$157*Input_National_Capacity!$C145+Input!C$158*Input_National_Capacity!$D145+Input!C$159*Input_National_Capacity!$E145+Input!C$160*Input_National_Capacity!$F145+Input!C$161*Input_National_Capacity!$G145+Input!C$162*Input_National_Capacity!$H145</f>
        <v>17346.521653374581</v>
      </c>
      <c r="D145" s="47">
        <f>Input!D$157*Input_National_Capacity!$C145+Input!D$158*Input_National_Capacity!$D145+Input!D$159*Input_National_Capacity!$E145+Input!D$160*Input_National_Capacity!$F145+Input!D$161*Input_National_Capacity!$G145+Input!D$162*Input_National_Capacity!$H145</f>
        <v>14670.102192273265</v>
      </c>
      <c r="E145" s="58">
        <f>Input!E$157*Input_National_Capacity!$C145+Input!E$158*Input_National_Capacity!$D145+Input!E$159*Input_National_Capacity!$E145+Input!E$160*Input_National_Capacity!$F145+Input!E$161*Input_National_Capacity!$G145+Input!E$162*Input_National_Capacity!$H145</f>
        <v>11901.759778361078</v>
      </c>
      <c r="G145" s="71"/>
    </row>
    <row r="146" spans="1:7" ht="15" customHeight="1" x14ac:dyDescent="0.25">
      <c r="A146" s="41" t="str">
        <f>Input_National_Capacity!A146</f>
        <v>D01A</v>
      </c>
      <c r="B146" s="4" t="str">
        <f>Input_National_Capacity!B146</f>
        <v>Salida Nacional / National exit</v>
      </c>
      <c r="C146" s="47">
        <f>Input!C$157*Input_National_Capacity!$C146+Input!C$158*Input_National_Capacity!$D146+Input!C$159*Input_National_Capacity!$E146+Input!C$160*Input_National_Capacity!$F146+Input!C$161*Input_National_Capacity!$G146+Input!C$162*Input_National_Capacity!$H146</f>
        <v>90.190100195188123</v>
      </c>
      <c r="D146" s="47">
        <f>Input!D$157*Input_National_Capacity!$C146+Input!D$158*Input_National_Capacity!$D146+Input!D$159*Input_National_Capacity!$E146+Input!D$160*Input_National_Capacity!$F146+Input!D$161*Input_National_Capacity!$G146+Input!D$162*Input_National_Capacity!$H146</f>
        <v>92.580589371457066</v>
      </c>
      <c r="E146" s="58">
        <f>Input!E$157*Input_National_Capacity!$C146+Input!E$158*Input_National_Capacity!$D146+Input!E$159*Input_National_Capacity!$E146+Input!E$160*Input_National_Capacity!$F146+Input!E$161*Input_National_Capacity!$G146+Input!E$162*Input_National_Capacity!$H146</f>
        <v>93.02468698237567</v>
      </c>
      <c r="G146" s="71"/>
    </row>
    <row r="147" spans="1:7" ht="15" customHeight="1" x14ac:dyDescent="0.25">
      <c r="A147" s="41" t="str">
        <f>Input_National_Capacity!A147</f>
        <v>D03A</v>
      </c>
      <c r="B147" s="4" t="str">
        <f>Input_National_Capacity!B147</f>
        <v>Salida Nacional / National exit</v>
      </c>
      <c r="C147" s="47">
        <f>Input!C$157*Input_National_Capacity!$C147+Input!C$158*Input_National_Capacity!$D147+Input!C$159*Input_National_Capacity!$E147+Input!C$160*Input_National_Capacity!$F147+Input!C$161*Input_National_Capacity!$G147+Input!C$162*Input_National_Capacity!$H147</f>
        <v>910.11705587003348</v>
      </c>
      <c r="D147" s="47">
        <f>Input!D$157*Input_National_Capacity!$C147+Input!D$158*Input_National_Capacity!$D147+Input!D$159*Input_National_Capacity!$E147+Input!D$160*Input_National_Capacity!$F147+Input!D$161*Input_National_Capacity!$G147+Input!D$162*Input_National_Capacity!$H147</f>
        <v>929.41194601241648</v>
      </c>
      <c r="E147" s="58">
        <f>Input!E$157*Input_National_Capacity!$C147+Input!E$158*Input_National_Capacity!$D147+Input!E$159*Input_National_Capacity!$E147+Input!E$160*Input_National_Capacity!$F147+Input!E$161*Input_National_Capacity!$G147+Input!E$162*Input_National_Capacity!$H147</f>
        <v>932.7278085293749</v>
      </c>
      <c r="G147" s="71"/>
    </row>
    <row r="148" spans="1:7" ht="15" customHeight="1" x14ac:dyDescent="0.25">
      <c r="A148" s="41" t="str">
        <f>Input_National_Capacity!A148</f>
        <v>D04</v>
      </c>
      <c r="B148" s="4" t="str">
        <f>Input_National_Capacity!B148</f>
        <v>Salida Nacional / National exit</v>
      </c>
      <c r="C148" s="47">
        <f>Input!C$157*Input_National_Capacity!$C148+Input!C$158*Input_National_Capacity!$D148+Input!C$159*Input_National_Capacity!$E148+Input!C$160*Input_National_Capacity!$F148+Input!C$161*Input_National_Capacity!$G148+Input!C$162*Input_National_Capacity!$H148</f>
        <v>1524.7326946811277</v>
      </c>
      <c r="D148" s="47">
        <f>Input!D$157*Input_National_Capacity!$C148+Input!D$158*Input_National_Capacity!$D148+Input!D$159*Input_National_Capacity!$E148+Input!D$160*Input_National_Capacity!$F148+Input!D$161*Input_National_Capacity!$G148+Input!D$162*Input_National_Capacity!$H148</f>
        <v>1555.3505565510845</v>
      </c>
      <c r="E148" s="58">
        <f>Input!E$157*Input_National_Capacity!$C148+Input!E$158*Input_National_Capacity!$D148+Input!E$159*Input_National_Capacity!$E148+Input!E$160*Input_National_Capacity!$F148+Input!E$161*Input_National_Capacity!$G148+Input!E$162*Input_National_Capacity!$H148</f>
        <v>1560.4935114021519</v>
      </c>
      <c r="G148" s="71"/>
    </row>
    <row r="149" spans="1:7" ht="15" customHeight="1" x14ac:dyDescent="0.25">
      <c r="A149" s="41" t="str">
        <f>Input_National_Capacity!A149</f>
        <v>D06</v>
      </c>
      <c r="B149" s="4" t="str">
        <f>Input_National_Capacity!B149</f>
        <v>Salida Nacional / National exit</v>
      </c>
      <c r="C149" s="47">
        <f>Input!C$157*Input_National_Capacity!$C149+Input!C$158*Input_National_Capacity!$D149+Input!C$159*Input_National_Capacity!$E149+Input!C$160*Input_National_Capacity!$F149+Input!C$161*Input_National_Capacity!$G149+Input!C$162*Input_National_Capacity!$H149</f>
        <v>486.36074318271142</v>
      </c>
      <c r="D149" s="47">
        <f>Input!D$157*Input_National_Capacity!$C149+Input!D$158*Input_National_Capacity!$D149+Input!D$159*Input_National_Capacity!$E149+Input!D$160*Input_National_Capacity!$F149+Input!D$161*Input_National_Capacity!$G149+Input!D$162*Input_National_Capacity!$H149</f>
        <v>495.78279043243083</v>
      </c>
      <c r="E149" s="58">
        <f>Input!E$157*Input_National_Capacity!$C149+Input!E$158*Input_National_Capacity!$D149+Input!E$159*Input_National_Capacity!$E149+Input!E$160*Input_National_Capacity!$F149+Input!E$161*Input_National_Capacity!$G149+Input!E$162*Input_National_Capacity!$H149</f>
        <v>497.34013009228801</v>
      </c>
      <c r="G149" s="71"/>
    </row>
    <row r="150" spans="1:7" ht="15" customHeight="1" x14ac:dyDescent="0.25">
      <c r="A150" s="41" t="str">
        <f>Input_National_Capacity!A150</f>
        <v>D06A</v>
      </c>
      <c r="B150" s="4" t="str">
        <f>Input_National_Capacity!B150</f>
        <v>Salida Nacional / National exit</v>
      </c>
      <c r="C150" s="47">
        <f>Input!C$157*Input_National_Capacity!$C150+Input!C$158*Input_National_Capacity!$D150+Input!C$159*Input_National_Capacity!$E150+Input!C$160*Input_National_Capacity!$F150+Input!C$161*Input_National_Capacity!$G150+Input!C$162*Input_National_Capacity!$H150</f>
        <v>118.79324950066578</v>
      </c>
      <c r="D150" s="47">
        <f>Input!D$157*Input_National_Capacity!$C150+Input!D$158*Input_National_Capacity!$D150+Input!D$159*Input_National_Capacity!$E150+Input!D$160*Input_National_Capacity!$F150+Input!D$161*Input_National_Capacity!$G150+Input!D$162*Input_National_Capacity!$H150</f>
        <v>121.36767478495996</v>
      </c>
      <c r="E150" s="58">
        <f>Input!E$157*Input_National_Capacity!$C150+Input!E$158*Input_National_Capacity!$D150+Input!E$159*Input_National_Capacity!$E150+Input!E$160*Input_National_Capacity!$F150+Input!E$161*Input_National_Capacity!$G150+Input!E$162*Input_National_Capacity!$H150</f>
        <v>121.81398779390142</v>
      </c>
      <c r="G150" s="71"/>
    </row>
    <row r="151" spans="1:7" ht="15" customHeight="1" x14ac:dyDescent="0.25">
      <c r="A151" s="41" t="str">
        <f>Input_National_Capacity!A151</f>
        <v>D07</v>
      </c>
      <c r="B151" s="4" t="str">
        <f>Input_National_Capacity!B151</f>
        <v>Salida Nacional / National exit</v>
      </c>
      <c r="C151" s="47">
        <f>Input!C$157*Input_National_Capacity!$C151+Input!C$158*Input_National_Capacity!$D151+Input!C$159*Input_National_Capacity!$E151+Input!C$160*Input_National_Capacity!$F151+Input!C$161*Input_National_Capacity!$G151+Input!C$162*Input_National_Capacity!$H151</f>
        <v>17203.295009160225</v>
      </c>
      <c r="D151" s="47">
        <f>Input!D$157*Input_National_Capacity!$C151+Input!D$158*Input_National_Capacity!$D151+Input!D$159*Input_National_Capacity!$E151+Input!D$160*Input_National_Capacity!$F151+Input!D$161*Input_National_Capacity!$G151+Input!D$162*Input_National_Capacity!$H151</f>
        <v>17328.668967632551</v>
      </c>
      <c r="E151" s="58">
        <f>Input!E$157*Input_National_Capacity!$C151+Input!E$158*Input_National_Capacity!$D151+Input!E$159*Input_National_Capacity!$E151+Input!E$160*Input_National_Capacity!$F151+Input!E$161*Input_National_Capacity!$G151+Input!E$162*Input_National_Capacity!$H151</f>
        <v>17327.030314346142</v>
      </c>
      <c r="G151" s="71"/>
    </row>
    <row r="152" spans="1:7" ht="15" customHeight="1" x14ac:dyDescent="0.25">
      <c r="A152" s="41" t="str">
        <f>Input_National_Capacity!A152</f>
        <v>D07.14</v>
      </c>
      <c r="B152" s="4" t="str">
        <f>Input_National_Capacity!B152</f>
        <v>Salida Nacional / National exit</v>
      </c>
      <c r="C152" s="47">
        <f>Input!C$157*Input_National_Capacity!$C152+Input!C$158*Input_National_Capacity!$D152+Input!C$159*Input_National_Capacity!$E152+Input!C$160*Input_National_Capacity!$F152+Input!C$161*Input_National_Capacity!$G152+Input!C$162*Input_National_Capacity!$H152</f>
        <v>1200.1426834250465</v>
      </c>
      <c r="D152" s="47">
        <f>Input!D$157*Input_National_Capacity!$C152+Input!D$158*Input_National_Capacity!$D152+Input!D$159*Input_National_Capacity!$E152+Input!D$160*Input_National_Capacity!$F152+Input!D$161*Input_National_Capacity!$G152+Input!D$162*Input_National_Capacity!$H152</f>
        <v>1211.1468068629224</v>
      </c>
      <c r="E152" s="58">
        <f>Input!E$157*Input_National_Capacity!$C152+Input!E$158*Input_National_Capacity!$D152+Input!E$159*Input_National_Capacity!$E152+Input!E$160*Input_National_Capacity!$F152+Input!E$161*Input_National_Capacity!$G152+Input!E$162*Input_National_Capacity!$H152</f>
        <v>1212.0332117106273</v>
      </c>
      <c r="G152" s="71"/>
    </row>
    <row r="153" spans="1:7" ht="15" customHeight="1" x14ac:dyDescent="0.25">
      <c r="A153" s="41" t="str">
        <f>Input_National_Capacity!A153</f>
        <v>D07A</v>
      </c>
      <c r="B153" s="4" t="str">
        <f>Input_National_Capacity!B153</f>
        <v>Salida Nacional / National exit</v>
      </c>
      <c r="C153" s="47">
        <f>Input!C$157*Input_National_Capacity!$C153+Input!C$158*Input_National_Capacity!$D153+Input!C$159*Input_National_Capacity!$E153+Input!C$160*Input_National_Capacity!$F153+Input!C$161*Input_National_Capacity!$G153+Input!C$162*Input_National_Capacity!$H153</f>
        <v>70.880719823697646</v>
      </c>
      <c r="D153" s="47">
        <f>Input!D$157*Input_National_Capacity!$C153+Input!D$158*Input_National_Capacity!$D153+Input!D$159*Input_National_Capacity!$E153+Input!D$160*Input_National_Capacity!$F153+Input!D$161*Input_National_Capacity!$G153+Input!D$162*Input_National_Capacity!$H153</f>
        <v>70.846423615160433</v>
      </c>
      <c r="E153" s="58">
        <f>Input!E$157*Input_National_Capacity!$C153+Input!E$158*Input_National_Capacity!$D153+Input!E$159*Input_National_Capacity!$E153+Input!E$160*Input_National_Capacity!$F153+Input!E$161*Input_National_Capacity!$G153+Input!E$162*Input_National_Capacity!$H153</f>
        <v>70.733587696194149</v>
      </c>
      <c r="G153" s="71"/>
    </row>
    <row r="154" spans="1:7" ht="15" customHeight="1" x14ac:dyDescent="0.25">
      <c r="A154" s="41" t="str">
        <f>Input_National_Capacity!A154</f>
        <v>D08A</v>
      </c>
      <c r="B154" s="4" t="str">
        <f>Input_National_Capacity!B154</f>
        <v>Salida Nacional / National exit</v>
      </c>
      <c r="C154" s="47">
        <f>Input!C$157*Input_National_Capacity!$C154+Input!C$158*Input_National_Capacity!$D154+Input!C$159*Input_National_Capacity!$E154+Input!C$160*Input_National_Capacity!$F154+Input!C$161*Input_National_Capacity!$G154+Input!C$162*Input_National_Capacity!$H154</f>
        <v>51.041510671545026</v>
      </c>
      <c r="D154" s="47">
        <f>Input!D$157*Input_National_Capacity!$C154+Input!D$158*Input_National_Capacity!$D154+Input!D$159*Input_National_Capacity!$E154+Input!D$160*Input_National_Capacity!$F154+Input!D$161*Input_National_Capacity!$G154+Input!D$162*Input_National_Capacity!$H154</f>
        <v>51.016813824526544</v>
      </c>
      <c r="E154" s="58">
        <f>Input!E$157*Input_National_Capacity!$C154+Input!E$158*Input_National_Capacity!$D154+Input!E$159*Input_National_Capacity!$E154+Input!E$160*Input_National_Capacity!$F154+Input!E$161*Input_National_Capacity!$G154+Input!E$162*Input_National_Capacity!$H154</f>
        <v>50.935560194817697</v>
      </c>
      <c r="G154" s="71"/>
    </row>
    <row r="155" spans="1:7" ht="15" customHeight="1" x14ac:dyDescent="0.25">
      <c r="A155" s="41" t="str">
        <f>Input_National_Capacity!A155</f>
        <v>D10A</v>
      </c>
      <c r="B155" s="4" t="str">
        <f>Input_National_Capacity!B155</f>
        <v>Salida Nacional / National exit</v>
      </c>
      <c r="C155" s="47">
        <f>Input!C$157*Input_National_Capacity!$C155+Input!C$158*Input_National_Capacity!$D155+Input!C$159*Input_National_Capacity!$E155+Input!C$160*Input_National_Capacity!$F155+Input!C$161*Input_National_Capacity!$G155+Input!C$162*Input_National_Capacity!$H155</f>
        <v>115.43437460704514</v>
      </c>
      <c r="D155" s="47">
        <f>Input!D$157*Input_National_Capacity!$C155+Input!D$158*Input_National_Capacity!$D155+Input!D$159*Input_National_Capacity!$E155+Input!D$160*Input_National_Capacity!$F155+Input!D$161*Input_National_Capacity!$G155+Input!D$162*Input_National_Capacity!$H155</f>
        <v>115.3785207529402</v>
      </c>
      <c r="E155" s="58">
        <f>Input!E$157*Input_National_Capacity!$C155+Input!E$158*Input_National_Capacity!$D155+Input!E$159*Input_National_Capacity!$E155+Input!E$160*Input_National_Capacity!$F155+Input!E$161*Input_National_Capacity!$G155+Input!E$162*Input_National_Capacity!$H155</f>
        <v>115.19475930453108</v>
      </c>
      <c r="G155" s="71"/>
    </row>
    <row r="156" spans="1:7" ht="15" customHeight="1" x14ac:dyDescent="0.25">
      <c r="A156" s="41" t="str">
        <f>Input_National_Capacity!A156</f>
        <v>D12A</v>
      </c>
      <c r="B156" s="4" t="str">
        <f>Input_National_Capacity!B156</f>
        <v>Salida Nacional / National exit</v>
      </c>
      <c r="C156" s="47">
        <f>Input!C$157*Input_National_Capacity!$C156+Input!C$158*Input_National_Capacity!$D156+Input!C$159*Input_National_Capacity!$E156+Input!C$160*Input_National_Capacity!$F156+Input!C$161*Input_National_Capacity!$G156+Input!C$162*Input_National_Capacity!$H156</f>
        <v>130.75705052063421</v>
      </c>
      <c r="D156" s="47">
        <f>Input!D$157*Input_National_Capacity!$C156+Input!D$158*Input_National_Capacity!$D156+Input!D$159*Input_National_Capacity!$E156+Input!D$160*Input_National_Capacity!$F156+Input!D$161*Input_National_Capacity!$G156+Input!D$162*Input_National_Capacity!$H156</f>
        <v>132.26710769291645</v>
      </c>
      <c r="E156" s="58">
        <f>Input!E$157*Input_National_Capacity!$C156+Input!E$158*Input_National_Capacity!$D156+Input!E$159*Input_National_Capacity!$E156+Input!E$160*Input_National_Capacity!$F156+Input!E$161*Input_National_Capacity!$G156+Input!E$162*Input_National_Capacity!$H156</f>
        <v>132.43880223576701</v>
      </c>
      <c r="G156" s="71"/>
    </row>
    <row r="157" spans="1:7" ht="15" customHeight="1" x14ac:dyDescent="0.25">
      <c r="A157" s="41" t="str">
        <f>Input_National_Capacity!A157</f>
        <v>D13</v>
      </c>
      <c r="B157" s="4" t="str">
        <f>Input_National_Capacity!B157</f>
        <v>Salida Nacional / National exit</v>
      </c>
      <c r="C157" s="47">
        <f>Input!C$157*Input_National_Capacity!$C157+Input!C$158*Input_National_Capacity!$D157+Input!C$159*Input_National_Capacity!$E157+Input!C$160*Input_National_Capacity!$F157+Input!C$161*Input_National_Capacity!$G157+Input!C$162*Input_National_Capacity!$H157</f>
        <v>197.50750301472641</v>
      </c>
      <c r="D157" s="47">
        <f>Input!D$157*Input_National_Capacity!$C157+Input!D$158*Input_National_Capacity!$D157+Input!D$159*Input_National_Capacity!$E157+Input!D$160*Input_National_Capacity!$F157+Input!D$161*Input_National_Capacity!$G157+Input!D$162*Input_National_Capacity!$H157</f>
        <v>197.41193741482977</v>
      </c>
      <c r="E157" s="58">
        <f>Input!E$157*Input_National_Capacity!$C157+Input!E$158*Input_National_Capacity!$D157+Input!E$159*Input_National_Capacity!$E157+Input!E$160*Input_National_Capacity!$F157+Input!E$161*Input_National_Capacity!$G157+Input!E$162*Input_National_Capacity!$H157</f>
        <v>197.0975227099448</v>
      </c>
      <c r="G157" s="71"/>
    </row>
    <row r="158" spans="1:7" ht="15" customHeight="1" x14ac:dyDescent="0.25">
      <c r="A158" s="41" t="str">
        <f>Input_National_Capacity!A158</f>
        <v>D13A</v>
      </c>
      <c r="B158" s="4" t="str">
        <f>Input_National_Capacity!B158</f>
        <v>Salida Nacional / National exit</v>
      </c>
      <c r="C158" s="47">
        <f>Input!C$157*Input_National_Capacity!$C158+Input!C$158*Input_National_Capacity!$D158+Input!C$159*Input_National_Capacity!$E158+Input!C$160*Input_National_Capacity!$F158+Input!C$161*Input_National_Capacity!$G158+Input!C$162*Input_National_Capacity!$H158</f>
        <v>464.98832522452619</v>
      </c>
      <c r="D158" s="47">
        <f>Input!D$157*Input_National_Capacity!$C158+Input!D$158*Input_National_Capacity!$D158+Input!D$159*Input_National_Capacity!$E158+Input!D$160*Input_National_Capacity!$F158+Input!D$161*Input_National_Capacity!$G158+Input!D$162*Input_National_Capacity!$H158</f>
        <v>476.30105675604494</v>
      </c>
      <c r="E158" s="58">
        <f>Input!E$157*Input_National_Capacity!$C158+Input!E$158*Input_National_Capacity!$D158+Input!E$159*Input_National_Capacity!$E158+Input!E$160*Input_National_Capacity!$F158+Input!E$161*Input_National_Capacity!$G158+Input!E$162*Input_National_Capacity!$H158</f>
        <v>478.34639125462547</v>
      </c>
      <c r="G158" s="71"/>
    </row>
    <row r="159" spans="1:7" ht="15" customHeight="1" x14ac:dyDescent="0.25">
      <c r="A159" s="41" t="str">
        <f>Input_National_Capacity!A159</f>
        <v>D14</v>
      </c>
      <c r="B159" s="4" t="str">
        <f>Input_National_Capacity!B159</f>
        <v>Salida Nacional / National exit</v>
      </c>
      <c r="C159" s="47">
        <f>Input!C$157*Input_National_Capacity!$C159+Input!C$158*Input_National_Capacity!$D159+Input!C$159*Input_National_Capacity!$E159+Input!C$160*Input_National_Capacity!$F159+Input!C$161*Input_National_Capacity!$G159+Input!C$162*Input_National_Capacity!$H159</f>
        <v>42.526405073585536</v>
      </c>
      <c r="D159" s="47">
        <f>Input!D$157*Input_National_Capacity!$C159+Input!D$158*Input_National_Capacity!$D159+Input!D$159*Input_National_Capacity!$E159+Input!D$160*Input_National_Capacity!$F159+Input!D$161*Input_National_Capacity!$G159+Input!D$162*Input_National_Capacity!$H159</f>
        <v>42.505828329156735</v>
      </c>
      <c r="E159" s="58">
        <f>Input!E$157*Input_National_Capacity!$C159+Input!E$158*Input_National_Capacity!$D159+Input!E$159*Input_National_Capacity!$E159+Input!E$160*Input_National_Capacity!$F159+Input!E$161*Input_National_Capacity!$G159+Input!E$162*Input_National_Capacity!$H159</f>
        <v>42.438130004298493</v>
      </c>
      <c r="G159" s="71"/>
    </row>
    <row r="160" spans="1:7" ht="15" customHeight="1" x14ac:dyDescent="0.25">
      <c r="A160" s="41" t="str">
        <f>Input_National_Capacity!A160</f>
        <v>D15</v>
      </c>
      <c r="B160" s="4" t="str">
        <f>Input_National_Capacity!B160</f>
        <v>Salida Nacional / National exit</v>
      </c>
      <c r="C160" s="47">
        <f>Input!C$157*Input_National_Capacity!$C160+Input!C$158*Input_National_Capacity!$D160+Input!C$159*Input_National_Capacity!$E160+Input!C$160*Input_National_Capacity!$F160+Input!C$161*Input_National_Capacity!$G160+Input!C$162*Input_National_Capacity!$H160</f>
        <v>119.88842280146926</v>
      </c>
      <c r="D160" s="47">
        <f>Input!D$157*Input_National_Capacity!$C160+Input!D$158*Input_National_Capacity!$D160+Input!D$159*Input_National_Capacity!$E160+Input!D$160*Input_National_Capacity!$F160+Input!D$161*Input_National_Capacity!$G160+Input!D$162*Input_National_Capacity!$H160</f>
        <v>119.830413820186</v>
      </c>
      <c r="E160" s="58">
        <f>Input!E$157*Input_National_Capacity!$C160+Input!E$158*Input_National_Capacity!$D160+Input!E$159*Input_National_Capacity!$E160+Input!E$160*Input_National_Capacity!$F160+Input!E$161*Input_National_Capacity!$G160+Input!E$162*Input_National_Capacity!$H160</f>
        <v>119.63956191583358</v>
      </c>
      <c r="G160" s="71"/>
    </row>
    <row r="161" spans="1:7" ht="15" customHeight="1" x14ac:dyDescent="0.25">
      <c r="A161" s="41" t="str">
        <f>Input_National_Capacity!A161</f>
        <v>D16</v>
      </c>
      <c r="B161" s="4" t="str">
        <f>Input_National_Capacity!B161</f>
        <v>Salida Nacional / National exit</v>
      </c>
      <c r="C161" s="47">
        <f>Input!C$157*Input_National_Capacity!$C161+Input!C$158*Input_National_Capacity!$D161+Input!C$159*Input_National_Capacity!$E161+Input!C$160*Input_National_Capacity!$F161+Input!C$161*Input_National_Capacity!$G161+Input!C$162*Input_National_Capacity!$H161</f>
        <v>4899.1586893369185</v>
      </c>
      <c r="D161" s="47">
        <f>Input!D$157*Input_National_Capacity!$C161+Input!D$158*Input_National_Capacity!$D161+Input!D$159*Input_National_Capacity!$E161+Input!D$160*Input_National_Capacity!$F161+Input!D$161*Input_National_Capacity!$G161+Input!D$162*Input_National_Capacity!$H161</f>
        <v>4956.0070787197092</v>
      </c>
      <c r="E161" s="58">
        <f>Input!E$157*Input_National_Capacity!$C161+Input!E$158*Input_National_Capacity!$D161+Input!E$159*Input_National_Capacity!$E161+Input!E$160*Input_National_Capacity!$F161+Input!E$161*Input_National_Capacity!$G161+Input!E$162*Input_National_Capacity!$H161</f>
        <v>4948.2261363534626</v>
      </c>
      <c r="G161" s="71"/>
    </row>
    <row r="162" spans="1:7" ht="15" customHeight="1" x14ac:dyDescent="0.25">
      <c r="A162" s="41" t="str">
        <f>Input_National_Capacity!A162</f>
        <v>D16.01</v>
      </c>
      <c r="B162" s="4" t="str">
        <f>Input_National_Capacity!B162</f>
        <v>Salida Nacional / National exit</v>
      </c>
      <c r="C162" s="47">
        <f>Input!C$157*Input_National_Capacity!$C162+Input!C$158*Input_National_Capacity!$D162+Input!C$159*Input_National_Capacity!$E162+Input!C$160*Input_National_Capacity!$F162+Input!C$161*Input_National_Capacity!$G162+Input!C$162*Input_National_Capacity!$H162</f>
        <v>4466.6832954470974</v>
      </c>
      <c r="D162" s="47">
        <f>Input!D$157*Input_National_Capacity!$C162+Input!D$158*Input_National_Capacity!$D162+Input!D$159*Input_National_Capacity!$E162+Input!D$160*Input_National_Capacity!$F162+Input!D$161*Input_National_Capacity!$G162+Input!D$162*Input_National_Capacity!$H162</f>
        <v>4465.067682432461</v>
      </c>
      <c r="E162" s="58">
        <f>Input!E$157*Input_National_Capacity!$C162+Input!E$158*Input_National_Capacity!$D162+Input!E$159*Input_National_Capacity!$E162+Input!E$160*Input_National_Capacity!$F162+Input!E$161*Input_National_Capacity!$G162+Input!E$162*Input_National_Capacity!$H162</f>
        <v>4458.0888435920051</v>
      </c>
      <c r="G162" s="71"/>
    </row>
    <row r="163" spans="1:7" ht="15" customHeight="1" x14ac:dyDescent="0.25">
      <c r="A163" s="41" t="str">
        <f>Input_National_Capacity!A163</f>
        <v>E01</v>
      </c>
      <c r="B163" s="4" t="str">
        <f>Input_National_Capacity!B163</f>
        <v>Salida Nacional / National exit</v>
      </c>
      <c r="C163" s="47">
        <f>Input!C$157*Input_National_Capacity!$C163+Input!C$158*Input_National_Capacity!$D163+Input!C$159*Input_National_Capacity!$E163+Input!C$160*Input_National_Capacity!$F163+Input!C$161*Input_National_Capacity!$G163+Input!C$162*Input_National_Capacity!$H163</f>
        <v>926.99647429786148</v>
      </c>
      <c r="D163" s="47">
        <f>Input!D$157*Input_National_Capacity!$C163+Input!D$158*Input_National_Capacity!$D163+Input!D$159*Input_National_Capacity!$E163+Input!D$160*Input_National_Capacity!$F163+Input!D$161*Input_National_Capacity!$G163+Input!D$162*Input_National_Capacity!$H163</f>
        <v>936.56160194900576</v>
      </c>
      <c r="E163" s="58">
        <f>Input!E$157*Input_National_Capacity!$C163+Input!E$158*Input_National_Capacity!$D163+Input!E$159*Input_National_Capacity!$E163+Input!E$160*Input_National_Capacity!$F163+Input!E$161*Input_National_Capacity!$G163+Input!E$162*Input_National_Capacity!$H163</f>
        <v>937.50350612053865</v>
      </c>
      <c r="G163" s="71"/>
    </row>
    <row r="164" spans="1:7" ht="15" customHeight="1" x14ac:dyDescent="0.25">
      <c r="A164" s="41" t="str">
        <f>Input_National_Capacity!A164</f>
        <v>E02</v>
      </c>
      <c r="B164" s="4" t="str">
        <f>Input_National_Capacity!B164</f>
        <v>Salida Nacional / National exit</v>
      </c>
      <c r="C164" s="47">
        <f>Input!C$157*Input_National_Capacity!$C164+Input!C$158*Input_National_Capacity!$D164+Input!C$159*Input_National_Capacity!$E164+Input!C$160*Input_National_Capacity!$F164+Input!C$161*Input_National_Capacity!$G164+Input!C$162*Input_National_Capacity!$H164</f>
        <v>4231.1992204165981</v>
      </c>
      <c r="D164" s="47">
        <f>Input!D$157*Input_National_Capacity!$C164+Input!D$158*Input_National_Capacity!$D164+Input!D$159*Input_National_Capacity!$E164+Input!D$160*Input_National_Capacity!$F164+Input!D$161*Input_National_Capacity!$G164+Input!D$162*Input_National_Capacity!$H164</f>
        <v>4299.6173856311252</v>
      </c>
      <c r="E164" s="58">
        <f>Input!E$157*Input_National_Capacity!$C164+Input!E$158*Input_National_Capacity!$D164+Input!E$159*Input_National_Capacity!$E164+Input!E$160*Input_National_Capacity!$F164+Input!E$161*Input_National_Capacity!$G164+Input!E$162*Input_National_Capacity!$H164</f>
        <v>4309.8941851086875</v>
      </c>
      <c r="G164" s="71"/>
    </row>
    <row r="165" spans="1:7" ht="15" customHeight="1" x14ac:dyDescent="0.25">
      <c r="A165" s="41" t="str">
        <f>Input_National_Capacity!A165</f>
        <v>E15</v>
      </c>
      <c r="B165" s="4" t="str">
        <f>Input_National_Capacity!B165</f>
        <v>Salida Nacional / National exit</v>
      </c>
      <c r="C165" s="47">
        <f>Input!C$157*Input_National_Capacity!$C165+Input!C$158*Input_National_Capacity!$D165+Input!C$159*Input_National_Capacity!$E165+Input!C$160*Input_National_Capacity!$F165+Input!C$161*Input_National_Capacity!$G165+Input!C$162*Input_National_Capacity!$H165</f>
        <v>4338.4851120323365</v>
      </c>
      <c r="D165" s="47">
        <f>Input!D$157*Input_National_Capacity!$C165+Input!D$158*Input_National_Capacity!$D165+Input!D$159*Input_National_Capacity!$E165+Input!D$160*Input_National_Capacity!$F165+Input!D$161*Input_National_Capacity!$G165+Input!D$162*Input_National_Capacity!$H165</f>
        <v>4447.5097749526676</v>
      </c>
      <c r="E165" s="58">
        <f>Input!E$157*Input_National_Capacity!$C165+Input!E$158*Input_National_Capacity!$D165+Input!E$159*Input_National_Capacity!$E165+Input!E$160*Input_National_Capacity!$F165+Input!E$161*Input_National_Capacity!$G165+Input!E$162*Input_National_Capacity!$H165</f>
        <v>4467.4319570344642</v>
      </c>
      <c r="G165" s="71"/>
    </row>
    <row r="166" spans="1:7" ht="15" customHeight="1" x14ac:dyDescent="0.25">
      <c r="A166" s="41" t="str">
        <f>Input_National_Capacity!A166</f>
        <v>EG01</v>
      </c>
      <c r="B166" s="4" t="str">
        <f>Input_National_Capacity!B166</f>
        <v>Salida Nacional / National exit</v>
      </c>
      <c r="C166" s="47">
        <f>Input!C$157*Input_National_Capacity!$C166+Input!C$158*Input_National_Capacity!$D166+Input!C$159*Input_National_Capacity!$E166+Input!C$160*Input_National_Capacity!$F166+Input!C$161*Input_National_Capacity!$G166+Input!C$162*Input_National_Capacity!$H166</f>
        <v>10104.468654059605</v>
      </c>
      <c r="D166" s="47">
        <f>Input!D$157*Input_National_Capacity!$C166+Input!D$158*Input_National_Capacity!$D166+Input!D$159*Input_National_Capacity!$E166+Input!D$160*Input_National_Capacity!$F166+Input!D$161*Input_National_Capacity!$G166+Input!D$162*Input_National_Capacity!$H166</f>
        <v>10190.070330694456</v>
      </c>
      <c r="E166" s="58">
        <f>Input!E$157*Input_National_Capacity!$C166+Input!E$158*Input_National_Capacity!$D166+Input!E$159*Input_National_Capacity!$E166+Input!E$160*Input_National_Capacity!$F166+Input!E$161*Input_National_Capacity!$G166+Input!E$162*Input_National_Capacity!$H166</f>
        <v>10195.832122063301</v>
      </c>
      <c r="G166" s="71"/>
    </row>
    <row r="167" spans="1:7" ht="15" customHeight="1" x14ac:dyDescent="0.25">
      <c r="A167" s="41" t="str">
        <f>Input_National_Capacity!A167</f>
        <v>F00</v>
      </c>
      <c r="B167" s="4" t="str">
        <f>Input_National_Capacity!B167</f>
        <v>Salida Nacional / National exit</v>
      </c>
      <c r="C167" s="47">
        <f>Input!C$157*Input_National_Capacity!$C167+Input!C$158*Input_National_Capacity!$D167+Input!C$159*Input_National_Capacity!$E167+Input!C$160*Input_National_Capacity!$F167+Input!C$161*Input_National_Capacity!$G167+Input!C$162*Input_National_Capacity!$H167</f>
        <v>26506.73675446109</v>
      </c>
      <c r="D167" s="47">
        <f>Input!D$157*Input_National_Capacity!$C167+Input!D$158*Input_National_Capacity!$D167+Input!D$159*Input_National_Capacity!$E167+Input!D$160*Input_National_Capacity!$F167+Input!D$161*Input_National_Capacity!$G167+Input!D$162*Input_National_Capacity!$H167</f>
        <v>22504.591647252288</v>
      </c>
      <c r="E167" s="58">
        <f>Input!E$157*Input_National_Capacity!$C167+Input!E$158*Input_National_Capacity!$D167+Input!E$159*Input_National_Capacity!$E167+Input!E$160*Input_National_Capacity!$F167+Input!E$161*Input_National_Capacity!$G167+Input!E$162*Input_National_Capacity!$H167</f>
        <v>18362.733370225993</v>
      </c>
      <c r="G167" s="71"/>
    </row>
    <row r="168" spans="1:7" ht="15" customHeight="1" x14ac:dyDescent="0.25">
      <c r="A168" s="41" t="str">
        <f>Input_National_Capacity!A168</f>
        <v>F02</v>
      </c>
      <c r="B168" s="4" t="str">
        <f>Input_National_Capacity!B168</f>
        <v>Salida Nacional / National exit</v>
      </c>
      <c r="C168" s="47">
        <f>Input!C$157*Input_National_Capacity!$C168+Input!C$158*Input_National_Capacity!$D168+Input!C$159*Input_National_Capacity!$E168+Input!C$160*Input_National_Capacity!$F168+Input!C$161*Input_National_Capacity!$G168+Input!C$162*Input_National_Capacity!$H168</f>
        <v>30365.705224188798</v>
      </c>
      <c r="D168" s="47">
        <f>Input!D$157*Input_National_Capacity!$C168+Input!D$158*Input_National_Capacity!$D168+Input!D$159*Input_National_Capacity!$E168+Input!D$160*Input_National_Capacity!$F168+Input!D$161*Input_National_Capacity!$G168+Input!D$162*Input_National_Capacity!$H168</f>
        <v>30439.563033849925</v>
      </c>
      <c r="E168" s="58">
        <f>Input!E$157*Input_National_Capacity!$C168+Input!E$158*Input_National_Capacity!$D168+Input!E$159*Input_National_Capacity!$E168+Input!E$160*Input_National_Capacity!$F168+Input!E$161*Input_National_Capacity!$G168+Input!E$162*Input_National_Capacity!$H168</f>
        <v>30385.778890509071</v>
      </c>
      <c r="G168" s="71"/>
    </row>
    <row r="169" spans="1:7" ht="15" customHeight="1" x14ac:dyDescent="0.25">
      <c r="A169" s="41" t="str">
        <f>Input_National_Capacity!A169</f>
        <v>F06.2</v>
      </c>
      <c r="B169" s="4" t="str">
        <f>Input_National_Capacity!B169</f>
        <v>Salida Nacional / National exit</v>
      </c>
      <c r="C169" s="47">
        <f>Input!C$157*Input_National_Capacity!$C169+Input!C$158*Input_National_Capacity!$D169+Input!C$159*Input_National_Capacity!$E169+Input!C$160*Input_National_Capacity!$F169+Input!C$161*Input_National_Capacity!$G169+Input!C$162*Input_National_Capacity!$H169</f>
        <v>394.20025997985738</v>
      </c>
      <c r="D169" s="47">
        <f>Input!D$157*Input_National_Capacity!$C169+Input!D$158*Input_National_Capacity!$D169+Input!D$159*Input_National_Capacity!$E169+Input!D$160*Input_National_Capacity!$F169+Input!D$161*Input_National_Capacity!$G169+Input!D$162*Input_National_Capacity!$H169</f>
        <v>399.69387895339457</v>
      </c>
      <c r="E169" s="58">
        <f>Input!E$157*Input_National_Capacity!$C169+Input!E$158*Input_National_Capacity!$D169+Input!E$159*Input_National_Capacity!$E169+Input!E$160*Input_National_Capacity!$F169+Input!E$161*Input_National_Capacity!$G169+Input!E$162*Input_National_Capacity!$H169</f>
        <v>400.43872238545561</v>
      </c>
      <c r="G169" s="71"/>
    </row>
    <row r="170" spans="1:7" ht="15" customHeight="1" x14ac:dyDescent="0.25">
      <c r="A170" s="41" t="str">
        <f>Input_National_Capacity!A170</f>
        <v>F07</v>
      </c>
      <c r="B170" s="4" t="str">
        <f>Input_National_Capacity!B170</f>
        <v>Salida Nacional / National exit</v>
      </c>
      <c r="C170" s="47">
        <f>Input!C$157*Input_National_Capacity!$C170+Input!C$158*Input_National_Capacity!$D170+Input!C$159*Input_National_Capacity!$E170+Input!C$160*Input_National_Capacity!$F170+Input!C$161*Input_National_Capacity!$G170+Input!C$162*Input_National_Capacity!$H170</f>
        <v>9092.8497433292487</v>
      </c>
      <c r="D170" s="47">
        <f>Input!D$157*Input_National_Capacity!$C170+Input!D$158*Input_National_Capacity!$D170+Input!D$159*Input_National_Capacity!$E170+Input!D$160*Input_National_Capacity!$F170+Input!D$161*Input_National_Capacity!$G170+Input!D$162*Input_National_Capacity!$H170</f>
        <v>9219.5687157521206</v>
      </c>
      <c r="E170" s="58">
        <f>Input!E$157*Input_National_Capacity!$C170+Input!E$158*Input_National_Capacity!$D170+Input!E$159*Input_National_Capacity!$E170+Input!E$160*Input_National_Capacity!$F170+Input!E$161*Input_National_Capacity!$G170+Input!E$162*Input_National_Capacity!$H170</f>
        <v>9236.7497024170771</v>
      </c>
      <c r="G170" s="71"/>
    </row>
    <row r="171" spans="1:7" ht="15" customHeight="1" x14ac:dyDescent="0.25">
      <c r="A171" s="41" t="str">
        <f>Input_National_Capacity!A171</f>
        <v>F07.01</v>
      </c>
      <c r="B171" s="4" t="str">
        <f>Input_National_Capacity!B171</f>
        <v>Salida Nacional / National exit</v>
      </c>
      <c r="C171" s="47">
        <f>Input!C$157*Input_National_Capacity!$C171+Input!C$158*Input_National_Capacity!$D171+Input!C$159*Input_National_Capacity!$E171+Input!C$160*Input_National_Capacity!$F171+Input!C$161*Input_National_Capacity!$G171+Input!C$162*Input_National_Capacity!$H171</f>
        <v>65.236828945013201</v>
      </c>
      <c r="D171" s="47">
        <f>Input!D$157*Input_National_Capacity!$C171+Input!D$158*Input_National_Capacity!$D171+Input!D$159*Input_National_Capacity!$E171+Input!D$160*Input_National_Capacity!$F171+Input!D$161*Input_National_Capacity!$G171+Input!D$162*Input_National_Capacity!$H171</f>
        <v>66.282458589754938</v>
      </c>
      <c r="E171" s="58">
        <f>Input!E$157*Input_National_Capacity!$C171+Input!E$158*Input_National_Capacity!$D171+Input!E$159*Input_National_Capacity!$E171+Input!E$160*Input_National_Capacity!$F171+Input!E$161*Input_National_Capacity!$G171+Input!E$162*Input_National_Capacity!$H171</f>
        <v>66.438674781230176</v>
      </c>
      <c r="G171" s="71"/>
    </row>
    <row r="172" spans="1:7" ht="15" customHeight="1" x14ac:dyDescent="0.25">
      <c r="A172" s="41" t="str">
        <f>Input_National_Capacity!A172</f>
        <v>F07.04</v>
      </c>
      <c r="B172" s="4" t="str">
        <f>Input_National_Capacity!B172</f>
        <v>Salida Nacional / National exit</v>
      </c>
      <c r="C172" s="47">
        <f>Input!C$157*Input_National_Capacity!$C172+Input!C$158*Input_National_Capacity!$D172+Input!C$159*Input_National_Capacity!$E172+Input!C$160*Input_National_Capacity!$F172+Input!C$161*Input_National_Capacity!$G172+Input!C$162*Input_National_Capacity!$H172</f>
        <v>17.603357037094824</v>
      </c>
      <c r="D172" s="47">
        <f>Input!D$157*Input_National_Capacity!$C172+Input!D$158*Input_National_Capacity!$D172+Input!D$159*Input_National_Capacity!$E172+Input!D$160*Input_National_Capacity!$F172+Input!D$161*Input_National_Capacity!$G172+Input!D$162*Input_National_Capacity!$H172</f>
        <v>17.594839510672958</v>
      </c>
      <c r="E172" s="58">
        <f>Input!E$157*Input_National_Capacity!$C172+Input!E$158*Input_National_Capacity!$D172+Input!E$159*Input_National_Capacity!$E172+Input!E$160*Input_National_Capacity!$F172+Input!E$161*Input_National_Capacity!$G172+Input!E$162*Input_National_Capacity!$H172</f>
        <v>17.566816502820995</v>
      </c>
      <c r="G172" s="71"/>
    </row>
    <row r="173" spans="1:7" ht="15" customHeight="1" x14ac:dyDescent="0.25">
      <c r="A173" s="41" t="str">
        <f>Input_National_Capacity!A173</f>
        <v>F09</v>
      </c>
      <c r="B173" s="4" t="str">
        <f>Input_National_Capacity!B173</f>
        <v>Salida Nacional / National exit</v>
      </c>
      <c r="C173" s="47">
        <f>Input!C$157*Input_National_Capacity!$C173+Input!C$158*Input_National_Capacity!$D173+Input!C$159*Input_National_Capacity!$E173+Input!C$160*Input_National_Capacity!$F173+Input!C$161*Input_National_Capacity!$G173+Input!C$162*Input_National_Capacity!$H173</f>
        <v>10.570453168168033</v>
      </c>
      <c r="D173" s="47">
        <f>Input!D$157*Input_National_Capacity!$C173+Input!D$158*Input_National_Capacity!$D173+Input!D$159*Input_National_Capacity!$E173+Input!D$160*Input_National_Capacity!$F173+Input!D$161*Input_National_Capacity!$G173+Input!D$162*Input_National_Capacity!$H173</f>
        <v>10.565338569062803</v>
      </c>
      <c r="E173" s="58">
        <f>Input!E$157*Input_National_Capacity!$C173+Input!E$158*Input_National_Capacity!$D173+Input!E$159*Input_National_Capacity!$E173+Input!E$160*Input_National_Capacity!$F173+Input!E$161*Input_National_Capacity!$G173+Input!E$162*Input_National_Capacity!$H173</f>
        <v>10.548511330286349</v>
      </c>
      <c r="G173" s="71"/>
    </row>
    <row r="174" spans="1:7" ht="15" customHeight="1" x14ac:dyDescent="0.25">
      <c r="A174" s="41" t="str">
        <f>Input_National_Capacity!A174</f>
        <v>F11</v>
      </c>
      <c r="B174" s="4" t="str">
        <f>Input_National_Capacity!B174</f>
        <v>Salida Nacional / National exit</v>
      </c>
      <c r="C174" s="47">
        <f>Input!C$157*Input_National_Capacity!$C174+Input!C$158*Input_National_Capacity!$D174+Input!C$159*Input_National_Capacity!$E174+Input!C$160*Input_National_Capacity!$F174+Input!C$161*Input_National_Capacity!$G174+Input!C$162*Input_National_Capacity!$H174</f>
        <v>156.69564018210681</v>
      </c>
      <c r="D174" s="47">
        <f>Input!D$157*Input_National_Capacity!$C174+Input!D$158*Input_National_Capacity!$D174+Input!D$159*Input_National_Capacity!$E174+Input!D$160*Input_National_Capacity!$F174+Input!D$161*Input_National_Capacity!$G174+Input!D$162*Input_National_Capacity!$H174</f>
        <v>160.34008646615845</v>
      </c>
      <c r="E174" s="58">
        <f>Input!E$157*Input_National_Capacity!$C174+Input!E$158*Input_National_Capacity!$D174+Input!E$159*Input_National_Capacity!$E174+Input!E$160*Input_National_Capacity!$F174+Input!E$161*Input_National_Capacity!$G174+Input!E$162*Input_National_Capacity!$H174</f>
        <v>160.58566134229318</v>
      </c>
      <c r="G174" s="71"/>
    </row>
    <row r="175" spans="1:7" ht="15" customHeight="1" x14ac:dyDescent="0.25">
      <c r="A175" s="41" t="str">
        <f>Input_National_Capacity!A175</f>
        <v>F13</v>
      </c>
      <c r="B175" s="4" t="str">
        <f>Input_National_Capacity!B175</f>
        <v>Salida Nacional / National exit</v>
      </c>
      <c r="C175" s="47">
        <f>Input!C$157*Input_National_Capacity!$C175+Input!C$158*Input_National_Capacity!$D175+Input!C$159*Input_National_Capacity!$E175+Input!C$160*Input_National_Capacity!$F175+Input!C$161*Input_National_Capacity!$G175+Input!C$162*Input_National_Capacity!$H175</f>
        <v>1510.1710218541671</v>
      </c>
      <c r="D175" s="47">
        <f>Input!D$157*Input_National_Capacity!$C175+Input!D$158*Input_National_Capacity!$D175+Input!D$159*Input_National_Capacity!$E175+Input!D$160*Input_National_Capacity!$F175+Input!D$161*Input_National_Capacity!$G175+Input!D$162*Input_National_Capacity!$H175</f>
        <v>1525.4550839628762</v>
      </c>
      <c r="E175" s="58">
        <f>Input!E$157*Input_National_Capacity!$C175+Input!E$158*Input_National_Capacity!$D175+Input!E$159*Input_National_Capacity!$E175+Input!E$160*Input_National_Capacity!$F175+Input!E$161*Input_National_Capacity!$G175+Input!E$162*Input_National_Capacity!$H175</f>
        <v>1526.9174745830669</v>
      </c>
      <c r="G175" s="71"/>
    </row>
    <row r="176" spans="1:7" ht="15" customHeight="1" x14ac:dyDescent="0.25">
      <c r="A176" s="41" t="str">
        <f>Input_National_Capacity!A176</f>
        <v>F14</v>
      </c>
      <c r="B176" s="4" t="str">
        <f>Input_National_Capacity!B176</f>
        <v>Salida Nacional / National exit</v>
      </c>
      <c r="C176" s="47">
        <f>Input!C$157*Input_National_Capacity!$C176+Input!C$158*Input_National_Capacity!$D176+Input!C$159*Input_National_Capacity!$E176+Input!C$160*Input_National_Capacity!$F176+Input!C$161*Input_National_Capacity!$G176+Input!C$162*Input_National_Capacity!$H176</f>
        <v>580.54838068330218</v>
      </c>
      <c r="D176" s="47">
        <f>Input!D$157*Input_National_Capacity!$C176+Input!D$158*Input_National_Capacity!$D176+Input!D$159*Input_National_Capacity!$E176+Input!D$160*Input_National_Capacity!$F176+Input!D$161*Input_National_Capacity!$G176+Input!D$162*Input_National_Capacity!$H176</f>
        <v>586.42396522244917</v>
      </c>
      <c r="E176" s="58">
        <f>Input!E$157*Input_National_Capacity!$C176+Input!E$158*Input_National_Capacity!$D176+Input!E$159*Input_National_Capacity!$E176+Input!E$160*Input_National_Capacity!$F176+Input!E$161*Input_National_Capacity!$G176+Input!E$162*Input_National_Capacity!$H176</f>
        <v>586.98614559420321</v>
      </c>
      <c r="G176" s="71"/>
    </row>
    <row r="177" spans="1:7" ht="15" customHeight="1" x14ac:dyDescent="0.25">
      <c r="A177" s="41" t="str">
        <f>Input_National_Capacity!A177</f>
        <v>F19</v>
      </c>
      <c r="B177" s="4" t="str">
        <f>Input_National_Capacity!B177</f>
        <v>Salida Nacional / National exit</v>
      </c>
      <c r="C177" s="47">
        <f>Input!C$157*Input_National_Capacity!$C177+Input!C$158*Input_National_Capacity!$D177+Input!C$159*Input_National_Capacity!$E177+Input!C$160*Input_National_Capacity!$F177+Input!C$161*Input_National_Capacity!$G177+Input!C$162*Input_National_Capacity!$H177</f>
        <v>16588.794805174399</v>
      </c>
      <c r="D177" s="47">
        <f>Input!D$157*Input_National_Capacity!$C177+Input!D$158*Input_National_Capacity!$D177+Input!D$159*Input_National_Capacity!$E177+Input!D$160*Input_National_Capacity!$F177+Input!D$161*Input_National_Capacity!$G177+Input!D$162*Input_National_Capacity!$H177</f>
        <v>16628.802332577863</v>
      </c>
      <c r="E177" s="58">
        <f>Input!E$157*Input_National_Capacity!$C177+Input!E$158*Input_National_Capacity!$D177+Input!E$159*Input_National_Capacity!$E177+Input!E$160*Input_National_Capacity!$F177+Input!E$161*Input_National_Capacity!$G177+Input!E$162*Input_National_Capacity!$H177</f>
        <v>16600.006704920961</v>
      </c>
      <c r="G177" s="71"/>
    </row>
    <row r="178" spans="1:7" ht="15" customHeight="1" x14ac:dyDescent="0.25">
      <c r="A178" s="41" t="str">
        <f>Input_National_Capacity!A178</f>
        <v>F21</v>
      </c>
      <c r="B178" s="4" t="str">
        <f>Input_National_Capacity!B178</f>
        <v>Salida Nacional / National exit</v>
      </c>
      <c r="C178" s="47">
        <f>Input!C$157*Input_National_Capacity!$C178+Input!C$158*Input_National_Capacity!$D178+Input!C$159*Input_National_Capacity!$E178+Input!C$160*Input_National_Capacity!$F178+Input!C$161*Input_National_Capacity!$G178+Input!C$162*Input_National_Capacity!$H178</f>
        <v>2896.9156843268293</v>
      </c>
      <c r="D178" s="47">
        <f>Input!D$157*Input_National_Capacity!$C178+Input!D$158*Input_National_Capacity!$D178+Input!D$159*Input_National_Capacity!$E178+Input!D$160*Input_National_Capacity!$F178+Input!D$161*Input_National_Capacity!$G178+Input!D$162*Input_National_Capacity!$H178</f>
        <v>2916.2867337996386</v>
      </c>
      <c r="E178" s="58">
        <f>Input!E$157*Input_National_Capacity!$C178+Input!E$158*Input_National_Capacity!$D178+Input!E$159*Input_National_Capacity!$E178+Input!E$160*Input_National_Capacity!$F178+Input!E$161*Input_National_Capacity!$G178+Input!E$162*Input_National_Capacity!$H178</f>
        <v>2916.6902673479776</v>
      </c>
      <c r="G178" s="71"/>
    </row>
    <row r="179" spans="1:7" ht="15" customHeight="1" x14ac:dyDescent="0.25">
      <c r="A179" s="41" t="str">
        <f>Input_National_Capacity!A179</f>
        <v>F23</v>
      </c>
      <c r="B179" s="4" t="str">
        <f>Input_National_Capacity!B179</f>
        <v>Salida Nacional / National exit</v>
      </c>
      <c r="C179" s="47">
        <f>Input!C$157*Input_National_Capacity!$C179+Input!C$158*Input_National_Capacity!$D179+Input!C$159*Input_National_Capacity!$E179+Input!C$160*Input_National_Capacity!$F179+Input!C$161*Input_National_Capacity!$G179+Input!C$162*Input_National_Capacity!$H179</f>
        <v>294.0107782218663</v>
      </c>
      <c r="D179" s="47">
        <f>Input!D$157*Input_National_Capacity!$C179+Input!D$158*Input_National_Capacity!$D179+Input!D$159*Input_National_Capacity!$E179+Input!D$160*Input_National_Capacity!$F179+Input!D$161*Input_National_Capacity!$G179+Input!D$162*Input_National_Capacity!$H179</f>
        <v>301.05778636071705</v>
      </c>
      <c r="E179" s="58">
        <f>Input!E$157*Input_National_Capacity!$C179+Input!E$158*Input_National_Capacity!$D179+Input!E$159*Input_National_Capacity!$E179+Input!E$160*Input_National_Capacity!$F179+Input!E$161*Input_National_Capacity!$G179+Input!E$162*Input_National_Capacity!$H179</f>
        <v>302.32545399950959</v>
      </c>
      <c r="G179" s="71"/>
    </row>
    <row r="180" spans="1:7" ht="15" customHeight="1" x14ac:dyDescent="0.25">
      <c r="A180" s="41" t="str">
        <f>Input_National_Capacity!A180</f>
        <v>F25</v>
      </c>
      <c r="B180" s="4" t="str">
        <f>Input_National_Capacity!B180</f>
        <v>Salida Nacional / National exit</v>
      </c>
      <c r="C180" s="47">
        <f>Input!C$157*Input_National_Capacity!$C180+Input!C$158*Input_National_Capacity!$D180+Input!C$159*Input_National_Capacity!$E180+Input!C$160*Input_National_Capacity!$F180+Input!C$161*Input_National_Capacity!$G180+Input!C$162*Input_National_Capacity!$H180</f>
        <v>2349.3252537779863</v>
      </c>
      <c r="D180" s="47">
        <f>Input!D$157*Input_National_Capacity!$C180+Input!D$158*Input_National_Capacity!$D180+Input!D$159*Input_National_Capacity!$E180+Input!D$160*Input_National_Capacity!$F180+Input!D$161*Input_National_Capacity!$G180+Input!D$162*Input_National_Capacity!$H180</f>
        <v>2404.6110703037857</v>
      </c>
      <c r="E180" s="58">
        <f>Input!E$157*Input_National_Capacity!$C180+Input!E$158*Input_National_Capacity!$D180+Input!E$159*Input_National_Capacity!$E180+Input!E$160*Input_National_Capacity!$F180+Input!E$161*Input_National_Capacity!$G180+Input!E$162*Input_National_Capacity!$H180</f>
        <v>2414.4932650520677</v>
      </c>
      <c r="G180" s="71"/>
    </row>
    <row r="181" spans="1:7" ht="15" customHeight="1" x14ac:dyDescent="0.25">
      <c r="A181" s="41" t="str">
        <f>Input_National_Capacity!A181</f>
        <v>F26</v>
      </c>
      <c r="B181" s="4" t="str">
        <f>Input_National_Capacity!B181</f>
        <v>Salida Nacional / National exit</v>
      </c>
      <c r="C181" s="47">
        <f>Input!C$157*Input_National_Capacity!$C181+Input!C$158*Input_National_Capacity!$D181+Input!C$159*Input_National_Capacity!$E181+Input!C$160*Input_National_Capacity!$F181+Input!C$161*Input_National_Capacity!$G181+Input!C$162*Input_National_Capacity!$H181</f>
        <v>20308.91461424734</v>
      </c>
      <c r="D181" s="47">
        <f>Input!D$157*Input_National_Capacity!$C181+Input!D$158*Input_National_Capacity!$D181+Input!D$159*Input_National_Capacity!$E181+Input!D$160*Input_National_Capacity!$F181+Input!D$161*Input_National_Capacity!$G181+Input!D$162*Input_National_Capacity!$H181</f>
        <v>18380.628542209648</v>
      </c>
      <c r="E181" s="58">
        <f>Input!E$157*Input_National_Capacity!$C181+Input!E$158*Input_National_Capacity!$D181+Input!E$159*Input_National_Capacity!$E181+Input!E$160*Input_National_Capacity!$F181+Input!E$161*Input_National_Capacity!$G181+Input!E$162*Input_National_Capacity!$H181</f>
        <v>16346.774750037317</v>
      </c>
      <c r="G181" s="71"/>
    </row>
    <row r="182" spans="1:7" ht="15" customHeight="1" x14ac:dyDescent="0.25">
      <c r="A182" s="41" t="str">
        <f>Input_National_Capacity!A182</f>
        <v>F26.02</v>
      </c>
      <c r="B182" s="4" t="str">
        <f>Input_National_Capacity!B182</f>
        <v>Salida Nacional / National exit</v>
      </c>
      <c r="C182" s="47">
        <f>Input!C$157*Input_National_Capacity!$C182+Input!C$158*Input_National_Capacity!$D182+Input!C$159*Input_National_Capacity!$E182+Input!C$160*Input_National_Capacity!$F182+Input!C$161*Input_National_Capacity!$G182+Input!C$162*Input_National_Capacity!$H182</f>
        <v>891.70861331584115</v>
      </c>
      <c r="D182" s="47">
        <f>Input!D$157*Input_National_Capacity!$C182+Input!D$158*Input_National_Capacity!$D182+Input!D$159*Input_National_Capacity!$E182+Input!D$160*Input_National_Capacity!$F182+Input!D$161*Input_National_Capacity!$G182+Input!D$162*Input_National_Capacity!$H182</f>
        <v>897.64497373334552</v>
      </c>
      <c r="E182" s="58">
        <f>Input!E$157*Input_National_Capacity!$C182+Input!E$158*Input_National_Capacity!$D182+Input!E$159*Input_National_Capacity!$E182+Input!E$160*Input_National_Capacity!$F182+Input!E$161*Input_National_Capacity!$G182+Input!E$162*Input_National_Capacity!$H182</f>
        <v>897.76283643242778</v>
      </c>
      <c r="G182" s="71"/>
    </row>
    <row r="183" spans="1:7" ht="15" customHeight="1" x14ac:dyDescent="0.25">
      <c r="A183" s="41" t="str">
        <f>Input_National_Capacity!A183</f>
        <v>F26A</v>
      </c>
      <c r="B183" s="4" t="str">
        <f>Input_National_Capacity!B183</f>
        <v>Salida Nacional / National exit</v>
      </c>
      <c r="C183" s="47">
        <f>Input!C$157*Input_National_Capacity!$C183+Input!C$158*Input_National_Capacity!$D183+Input!C$159*Input_National_Capacity!$E183+Input!C$160*Input_National_Capacity!$F183+Input!C$161*Input_National_Capacity!$G183+Input!C$162*Input_National_Capacity!$H183</f>
        <v>3186.598997411556</v>
      </c>
      <c r="D183" s="47">
        <f>Input!D$157*Input_National_Capacity!$C183+Input!D$158*Input_National_Capacity!$D183+Input!D$159*Input_National_Capacity!$E183+Input!D$160*Input_National_Capacity!$F183+Input!D$161*Input_National_Capacity!$G183+Input!D$162*Input_National_Capacity!$H183</f>
        <v>3249.1391471711813</v>
      </c>
      <c r="E183" s="58">
        <f>Input!E$157*Input_National_Capacity!$C183+Input!E$158*Input_National_Capacity!$D183+Input!E$159*Input_National_Capacity!$E183+Input!E$160*Input_National_Capacity!$F183+Input!E$161*Input_National_Capacity!$G183+Input!E$162*Input_National_Capacity!$H183</f>
        <v>3259.5376997963626</v>
      </c>
      <c r="G183" s="71"/>
    </row>
    <row r="184" spans="1:7" ht="15" customHeight="1" x14ac:dyDescent="0.25">
      <c r="A184" s="41" t="str">
        <f>Input_National_Capacity!A184</f>
        <v>F27</v>
      </c>
      <c r="B184" s="4" t="str">
        <f>Input_National_Capacity!B184</f>
        <v>Salida Nacional / National exit</v>
      </c>
      <c r="C184" s="47">
        <f>Input!C$157*Input_National_Capacity!$C184+Input!C$158*Input_National_Capacity!$D184+Input!C$159*Input_National_Capacity!$E184+Input!C$160*Input_National_Capacity!$F184+Input!C$161*Input_National_Capacity!$G184+Input!C$162*Input_National_Capacity!$H184</f>
        <v>284.5100075625889</v>
      </c>
      <c r="D184" s="47">
        <f>Input!D$157*Input_National_Capacity!$C184+Input!D$158*Input_National_Capacity!$D184+Input!D$159*Input_National_Capacity!$E184+Input!D$160*Input_National_Capacity!$F184+Input!D$161*Input_National_Capacity!$G184+Input!D$162*Input_National_Capacity!$H184</f>
        <v>290.09379720651015</v>
      </c>
      <c r="E184" s="58">
        <f>Input!E$157*Input_National_Capacity!$C184+Input!E$158*Input_National_Capacity!$D184+Input!E$159*Input_National_Capacity!$E184+Input!E$160*Input_National_Capacity!$F184+Input!E$161*Input_National_Capacity!$G184+Input!E$162*Input_National_Capacity!$H184</f>
        <v>291.02221408244384</v>
      </c>
      <c r="G184" s="71"/>
    </row>
    <row r="185" spans="1:7" ht="15" customHeight="1" x14ac:dyDescent="0.25">
      <c r="A185" s="41" t="str">
        <f>Input_National_Capacity!A185</f>
        <v>F28</v>
      </c>
      <c r="B185" s="4" t="str">
        <f>Input_National_Capacity!B185</f>
        <v>Salida Nacional / National exit</v>
      </c>
      <c r="C185" s="47">
        <f>Input!C$157*Input_National_Capacity!$C185+Input!C$158*Input_National_Capacity!$D185+Input!C$159*Input_National_Capacity!$E185+Input!C$160*Input_National_Capacity!$F185+Input!C$161*Input_National_Capacity!$G185+Input!C$162*Input_National_Capacity!$H185</f>
        <v>11221.993884371062</v>
      </c>
      <c r="D185" s="47">
        <f>Input!D$157*Input_National_Capacity!$C185+Input!D$158*Input_National_Capacity!$D185+Input!D$159*Input_National_Capacity!$E185+Input!D$160*Input_National_Capacity!$F185+Input!D$161*Input_National_Capacity!$G185+Input!D$162*Input_National_Capacity!$H185</f>
        <v>11244.525916178518</v>
      </c>
      <c r="E185" s="58">
        <f>Input!E$157*Input_National_Capacity!$C185+Input!E$158*Input_National_Capacity!$D185+Input!E$159*Input_National_Capacity!$E185+Input!E$160*Input_National_Capacity!$F185+Input!E$161*Input_National_Capacity!$G185+Input!E$162*Input_National_Capacity!$H185</f>
        <v>11230.985800805136</v>
      </c>
      <c r="G185" s="71"/>
    </row>
    <row r="186" spans="1:7" ht="15" customHeight="1" x14ac:dyDescent="0.25">
      <c r="A186" s="41" t="str">
        <f>Input_National_Capacity!A186</f>
        <v>G03</v>
      </c>
      <c r="B186" s="4" t="str">
        <f>Input_National_Capacity!B186</f>
        <v>Salida Nacional / National exit</v>
      </c>
      <c r="C186" s="47">
        <f>Input!C$157*Input_National_Capacity!$C186+Input!C$158*Input_National_Capacity!$D186+Input!C$159*Input_National_Capacity!$E186+Input!C$160*Input_National_Capacity!$F186+Input!C$161*Input_National_Capacity!$G186+Input!C$162*Input_National_Capacity!$H186</f>
        <v>6105.8949695657457</v>
      </c>
      <c r="D186" s="47">
        <f>Input!D$157*Input_National_Capacity!$C186+Input!D$158*Input_National_Capacity!$D186+Input!D$159*Input_National_Capacity!$E186+Input!D$160*Input_National_Capacity!$F186+Input!D$161*Input_National_Capacity!$G186+Input!D$162*Input_National_Capacity!$H186</f>
        <v>6160.0827126573968</v>
      </c>
      <c r="E186" s="58">
        <f>Input!E$157*Input_National_Capacity!$C186+Input!E$158*Input_National_Capacity!$D186+Input!E$159*Input_National_Capacity!$E186+Input!E$160*Input_National_Capacity!$F186+Input!E$161*Input_National_Capacity!$G186+Input!E$162*Input_National_Capacity!$H186</f>
        <v>6164.1585030905126</v>
      </c>
      <c r="G186" s="71"/>
    </row>
    <row r="187" spans="1:7" ht="15" customHeight="1" x14ac:dyDescent="0.25">
      <c r="A187" s="41" t="str">
        <f>Input_National_Capacity!A187</f>
        <v>G04E.C.</v>
      </c>
      <c r="B187" s="4" t="str">
        <f>Input_National_Capacity!B187</f>
        <v>Salida Nacional / National exit</v>
      </c>
      <c r="C187" s="47">
        <f>Input!C$157*Input_National_Capacity!$C187+Input!C$158*Input_National_Capacity!$D187+Input!C$159*Input_National_Capacity!$E187+Input!C$160*Input_National_Capacity!$F187+Input!C$161*Input_National_Capacity!$G187+Input!C$162*Input_National_Capacity!$H187</f>
        <v>0.16784205180778333</v>
      </c>
      <c r="D187" s="47">
        <f>Input!D$157*Input_National_Capacity!$C187+Input!D$158*Input_National_Capacity!$D187+Input!D$159*Input_National_Capacity!$E187+Input!D$160*Input_National_Capacity!$F187+Input!D$161*Input_National_Capacity!$G187+Input!D$162*Input_National_Capacity!$H187</f>
        <v>0.17205986577963497</v>
      </c>
      <c r="E187" s="58">
        <f>Input!E$157*Input_National_Capacity!$C187+Input!E$158*Input_National_Capacity!$D187+Input!E$159*Input_National_Capacity!$E187+Input!E$160*Input_National_Capacity!$F187+Input!E$161*Input_National_Capacity!$G187+Input!E$162*Input_National_Capacity!$H187</f>
        <v>0.17283059100531878</v>
      </c>
      <c r="G187" s="71"/>
    </row>
    <row r="188" spans="1:7" ht="15" customHeight="1" x14ac:dyDescent="0.25">
      <c r="A188" s="41" t="str">
        <f>Input_National_Capacity!A188</f>
        <v>G07</v>
      </c>
      <c r="B188" s="4" t="str">
        <f>Input_National_Capacity!B188</f>
        <v>Salida Nacional / National exit</v>
      </c>
      <c r="C188" s="47">
        <f>Input!C$157*Input_National_Capacity!$C188+Input!C$158*Input_National_Capacity!$D188+Input!C$159*Input_National_Capacity!$E188+Input!C$160*Input_National_Capacity!$F188+Input!C$161*Input_National_Capacity!$G188+Input!C$162*Input_National_Capacity!$H188</f>
        <v>4546.349854215342</v>
      </c>
      <c r="D188" s="47">
        <f>Input!D$157*Input_National_Capacity!$C188+Input!D$158*Input_National_Capacity!$D188+Input!D$159*Input_National_Capacity!$E188+Input!D$160*Input_National_Capacity!$F188+Input!D$161*Input_National_Capacity!$G188+Input!D$162*Input_National_Capacity!$H188</f>
        <v>4585.3404633720947</v>
      </c>
      <c r="E188" s="58">
        <f>Input!E$157*Input_National_Capacity!$C188+Input!E$158*Input_National_Capacity!$D188+Input!E$159*Input_National_Capacity!$E188+Input!E$160*Input_National_Capacity!$F188+Input!E$161*Input_National_Capacity!$G188+Input!E$162*Input_National_Capacity!$H188</f>
        <v>4588.0476817451918</v>
      </c>
      <c r="G188" s="71"/>
    </row>
    <row r="189" spans="1:7" ht="15" customHeight="1" x14ac:dyDescent="0.25">
      <c r="A189" s="41" t="str">
        <f>Input_National_Capacity!A189</f>
        <v>H1</v>
      </c>
      <c r="B189" s="4" t="str">
        <f>Input_National_Capacity!B189</f>
        <v>Salida Nacional / National exit</v>
      </c>
      <c r="C189" s="47">
        <f>Input!C$157*Input_National_Capacity!$C189+Input!C$158*Input_National_Capacity!$D189+Input!C$159*Input_National_Capacity!$E189+Input!C$160*Input_National_Capacity!$F189+Input!C$161*Input_National_Capacity!$G189+Input!C$162*Input_National_Capacity!$H189</f>
        <v>623.26423986503789</v>
      </c>
      <c r="D189" s="47">
        <f>Input!D$157*Input_National_Capacity!$C189+Input!D$158*Input_National_Capacity!$D189+Input!D$159*Input_National_Capacity!$E189+Input!D$160*Input_National_Capacity!$F189+Input!D$161*Input_National_Capacity!$G189+Input!D$162*Input_National_Capacity!$H189</f>
        <v>638.77662151700247</v>
      </c>
      <c r="E189" s="58">
        <f>Input!E$157*Input_National_Capacity!$C189+Input!E$158*Input_National_Capacity!$D189+Input!E$159*Input_National_Capacity!$E189+Input!E$160*Input_National_Capacity!$F189+Input!E$161*Input_National_Capacity!$G189+Input!E$162*Input_National_Capacity!$H189</f>
        <v>641.6024068952313</v>
      </c>
      <c r="G189" s="71"/>
    </row>
    <row r="190" spans="1:7" ht="15" customHeight="1" x14ac:dyDescent="0.25">
      <c r="A190" s="41" t="str">
        <f>Input_National_Capacity!A190</f>
        <v>H72.1</v>
      </c>
      <c r="B190" s="4" t="str">
        <f>Input_National_Capacity!B190</f>
        <v>Salida Nacional / National exit</v>
      </c>
      <c r="C190" s="47">
        <f>Input!C$157*Input_National_Capacity!$C190+Input!C$158*Input_National_Capacity!$D190+Input!C$159*Input_National_Capacity!$E190+Input!C$160*Input_National_Capacity!$F190+Input!C$161*Input_National_Capacity!$G190+Input!C$162*Input_National_Capacity!$H190</f>
        <v>1979.5749053937743</v>
      </c>
      <c r="D190" s="47">
        <f>Input!D$157*Input_National_Capacity!$C190+Input!D$158*Input_National_Capacity!$D190+Input!D$159*Input_National_Capacity!$E190+Input!D$160*Input_National_Capacity!$F190+Input!D$161*Input_National_Capacity!$G190+Input!D$162*Input_National_Capacity!$H190</f>
        <v>2015.8039481487883</v>
      </c>
      <c r="E190" s="58">
        <f>Input!E$157*Input_National_Capacity!$C190+Input!E$158*Input_National_Capacity!$D190+Input!E$159*Input_National_Capacity!$E190+Input!E$160*Input_National_Capacity!$F190+Input!E$161*Input_National_Capacity!$G190+Input!E$162*Input_National_Capacity!$H190</f>
        <v>2021.6306768205091</v>
      </c>
      <c r="G190" s="71"/>
    </row>
    <row r="191" spans="1:7" ht="15" customHeight="1" x14ac:dyDescent="0.25">
      <c r="A191" s="41" t="str">
        <f>Input_National_Capacity!A191</f>
        <v>I001</v>
      </c>
      <c r="B191" s="4" t="str">
        <f>Input_National_Capacity!B191</f>
        <v>Salida Nacional / National exit</v>
      </c>
      <c r="C191" s="47">
        <f>Input!C$157*Input_National_Capacity!$C191+Input!C$158*Input_National_Capacity!$D191+Input!C$159*Input_National_Capacity!$E191+Input!C$160*Input_National_Capacity!$F191+Input!C$161*Input_National_Capacity!$G191+Input!C$162*Input_National_Capacity!$H191</f>
        <v>2606.701562973431</v>
      </c>
      <c r="D191" s="47">
        <f>Input!D$157*Input_National_Capacity!$C191+Input!D$158*Input_National_Capacity!$D191+Input!D$159*Input_National_Capacity!$E191+Input!D$160*Input_National_Capacity!$F191+Input!D$161*Input_National_Capacity!$G191+Input!D$162*Input_National_Capacity!$H191</f>
        <v>2636.9489574452973</v>
      </c>
      <c r="E191" s="58">
        <f>Input!E$157*Input_National_Capacity!$C191+Input!E$158*Input_National_Capacity!$D191+Input!E$159*Input_National_Capacity!$E191+Input!E$160*Input_National_Capacity!$F191+Input!E$161*Input_National_Capacity!$G191+Input!E$162*Input_National_Capacity!$H191</f>
        <v>2632.8089415948925</v>
      </c>
      <c r="G191" s="71"/>
    </row>
    <row r="192" spans="1:7" ht="15" customHeight="1" x14ac:dyDescent="0.25">
      <c r="A192" s="41" t="str">
        <f>Input_National_Capacity!A192</f>
        <v>I003</v>
      </c>
      <c r="B192" s="4" t="str">
        <f>Input_National_Capacity!B192</f>
        <v>Salida Nacional / National exit</v>
      </c>
      <c r="C192" s="47">
        <f>Input!C$157*Input_National_Capacity!$C192+Input!C$158*Input_National_Capacity!$D192+Input!C$159*Input_National_Capacity!$E192+Input!C$160*Input_National_Capacity!$F192+Input!C$161*Input_National_Capacity!$G192+Input!C$162*Input_National_Capacity!$H192</f>
        <v>56.927743247713835</v>
      </c>
      <c r="D192" s="47">
        <f>Input!D$157*Input_National_Capacity!$C192+Input!D$158*Input_National_Capacity!$D192+Input!D$159*Input_National_Capacity!$E192+Input!D$160*Input_National_Capacity!$F192+Input!D$161*Input_National_Capacity!$G192+Input!D$162*Input_National_Capacity!$H192</f>
        <v>57.566425389829448</v>
      </c>
      <c r="E192" s="58">
        <f>Input!E$157*Input_National_Capacity!$C192+Input!E$158*Input_National_Capacity!$D192+Input!E$159*Input_National_Capacity!$E192+Input!E$160*Input_National_Capacity!$F192+Input!E$161*Input_National_Capacity!$G192+Input!E$162*Input_National_Capacity!$H192</f>
        <v>57.636648806657618</v>
      </c>
      <c r="G192" s="71"/>
    </row>
    <row r="193" spans="1:7" ht="15" customHeight="1" x14ac:dyDescent="0.25">
      <c r="A193" s="41" t="str">
        <f>Input_National_Capacity!A193</f>
        <v>I005</v>
      </c>
      <c r="B193" s="4" t="str">
        <f>Input_National_Capacity!B193</f>
        <v>Salida Nacional / National exit</v>
      </c>
      <c r="C193" s="47">
        <f>Input!C$157*Input_National_Capacity!$C193+Input!C$158*Input_National_Capacity!$D193+Input!C$159*Input_National_Capacity!$E193+Input!C$160*Input_National_Capacity!$F193+Input!C$161*Input_National_Capacity!$G193+Input!C$162*Input_National_Capacity!$H193</f>
        <v>60.301451634551064</v>
      </c>
      <c r="D193" s="47">
        <f>Input!D$157*Input_National_Capacity!$C193+Input!D$158*Input_National_Capacity!$D193+Input!D$159*Input_National_Capacity!$E193+Input!D$160*Input_National_Capacity!$F193+Input!D$161*Input_National_Capacity!$G193+Input!D$162*Input_National_Capacity!$H193</f>
        <v>60.272274290338146</v>
      </c>
      <c r="E193" s="58">
        <f>Input!E$157*Input_National_Capacity!$C193+Input!E$158*Input_National_Capacity!$D193+Input!E$159*Input_National_Capacity!$E193+Input!E$160*Input_National_Capacity!$F193+Input!E$161*Input_National_Capacity!$G193+Input!E$162*Input_National_Capacity!$H193</f>
        <v>60.176279642892268</v>
      </c>
      <c r="G193" s="71"/>
    </row>
    <row r="194" spans="1:7" ht="15" customHeight="1" x14ac:dyDescent="0.25">
      <c r="A194" s="41" t="str">
        <f>Input_National_Capacity!A194</f>
        <v>I006</v>
      </c>
      <c r="B194" s="4" t="str">
        <f>Input_National_Capacity!B194</f>
        <v>Salida Nacional / National exit</v>
      </c>
      <c r="C194" s="47">
        <f>Input!C$157*Input_National_Capacity!$C194+Input!C$158*Input_National_Capacity!$D194+Input!C$159*Input_National_Capacity!$E194+Input!C$160*Input_National_Capacity!$F194+Input!C$161*Input_National_Capacity!$G194+Input!C$162*Input_National_Capacity!$H194</f>
        <v>476.71693971850459</v>
      </c>
      <c r="D194" s="47">
        <f>Input!D$157*Input_National_Capacity!$C194+Input!D$158*Input_National_Capacity!$D194+Input!D$159*Input_National_Capacity!$E194+Input!D$160*Input_National_Capacity!$F194+Input!D$161*Input_National_Capacity!$G194+Input!D$162*Input_National_Capacity!$H194</f>
        <v>487.57948542858981</v>
      </c>
      <c r="E194" s="58">
        <f>Input!E$157*Input_National_Capacity!$C194+Input!E$158*Input_National_Capacity!$D194+Input!E$159*Input_National_Capacity!$E194+Input!E$160*Input_National_Capacity!$F194+Input!E$161*Input_National_Capacity!$G194+Input!E$162*Input_National_Capacity!$H194</f>
        <v>489.49883060619402</v>
      </c>
      <c r="G194" s="71"/>
    </row>
    <row r="195" spans="1:7" ht="15" customHeight="1" x14ac:dyDescent="0.25">
      <c r="A195" s="41" t="str">
        <f>Input_National_Capacity!A195</f>
        <v>I007</v>
      </c>
      <c r="B195" s="4" t="str">
        <f>Input_National_Capacity!B195</f>
        <v>Salida Nacional / National exit</v>
      </c>
      <c r="C195" s="47">
        <f>Input!C$157*Input_National_Capacity!$C195+Input!C$158*Input_National_Capacity!$D195+Input!C$159*Input_National_Capacity!$E195+Input!C$160*Input_National_Capacity!$F195+Input!C$161*Input_National_Capacity!$G195+Input!C$162*Input_National_Capacity!$H195</f>
        <v>21.287204727908367</v>
      </c>
      <c r="D195" s="47">
        <f>Input!D$157*Input_National_Capacity!$C195+Input!D$158*Input_National_Capacity!$D195+Input!D$159*Input_National_Capacity!$E195+Input!D$160*Input_National_Capacity!$F195+Input!D$161*Input_National_Capacity!$G195+Input!D$162*Input_National_Capacity!$H195</f>
        <v>21.276904742040017</v>
      </c>
      <c r="E195" s="58">
        <f>Input!E$157*Input_National_Capacity!$C195+Input!E$158*Input_National_Capacity!$D195+Input!E$159*Input_National_Capacity!$E195+Input!E$160*Input_National_Capacity!$F195+Input!E$161*Input_National_Capacity!$G195+Input!E$162*Input_National_Capacity!$H195</f>
        <v>21.243017370217729</v>
      </c>
      <c r="G195" s="71"/>
    </row>
    <row r="196" spans="1:7" ht="15" customHeight="1" x14ac:dyDescent="0.25">
      <c r="A196" s="41" t="str">
        <f>Input_National_Capacity!A196</f>
        <v>I008X</v>
      </c>
      <c r="B196" s="4" t="str">
        <f>Input_National_Capacity!B196</f>
        <v>Salida Nacional / National exit</v>
      </c>
      <c r="C196" s="47">
        <f>Input!C$157*Input_National_Capacity!$C196+Input!C$158*Input_National_Capacity!$D196+Input!C$159*Input_National_Capacity!$E196+Input!C$160*Input_National_Capacity!$F196+Input!C$161*Input_National_Capacity!$G196+Input!C$162*Input_National_Capacity!$H196</f>
        <v>11097.736808673857</v>
      </c>
      <c r="D196" s="47">
        <f>Input!D$157*Input_National_Capacity!$C196+Input!D$158*Input_National_Capacity!$D196+Input!D$159*Input_National_Capacity!$E196+Input!D$160*Input_National_Capacity!$F196+Input!D$161*Input_National_Capacity!$G196+Input!D$162*Input_National_Capacity!$H196</f>
        <v>11124.721317714822</v>
      </c>
      <c r="E196" s="58">
        <f>Input!E$157*Input_National_Capacity!$C196+Input!E$158*Input_National_Capacity!$D196+Input!E$159*Input_National_Capacity!$E196+Input!E$160*Input_National_Capacity!$F196+Input!E$161*Input_National_Capacity!$G196+Input!E$162*Input_National_Capacity!$H196</f>
        <v>11105.382440814839</v>
      </c>
      <c r="G196" s="71"/>
    </row>
    <row r="197" spans="1:7" ht="15" customHeight="1" x14ac:dyDescent="0.25">
      <c r="A197" s="41" t="str">
        <f>Input_National_Capacity!A197</f>
        <v>I012</v>
      </c>
      <c r="B197" s="4" t="str">
        <f>Input_National_Capacity!B197</f>
        <v>Salida Nacional / National exit</v>
      </c>
      <c r="C197" s="47">
        <f>Input!C$157*Input_National_Capacity!$C197+Input!C$158*Input_National_Capacity!$D197+Input!C$159*Input_National_Capacity!$E197+Input!C$160*Input_National_Capacity!$F197+Input!C$161*Input_National_Capacity!$G197+Input!C$162*Input_National_Capacity!$H197</f>
        <v>3698.451858600507</v>
      </c>
      <c r="D197" s="47">
        <f>Input!D$157*Input_National_Capacity!$C197+Input!D$158*Input_National_Capacity!$D197+Input!D$159*Input_National_Capacity!$E197+Input!D$160*Input_National_Capacity!$F197+Input!D$161*Input_National_Capacity!$G197+Input!D$162*Input_National_Capacity!$H197</f>
        <v>3746.9112957709285</v>
      </c>
      <c r="E197" s="58">
        <f>Input!E$157*Input_National_Capacity!$C197+Input!E$158*Input_National_Capacity!$D197+Input!E$159*Input_National_Capacity!$E197+Input!E$160*Input_National_Capacity!$F197+Input!E$161*Input_National_Capacity!$G197+Input!E$162*Input_National_Capacity!$H197</f>
        <v>3753.155306100999</v>
      </c>
      <c r="G197" s="71"/>
    </row>
    <row r="198" spans="1:7" ht="15" customHeight="1" x14ac:dyDescent="0.25">
      <c r="A198" s="41" t="str">
        <f>Input_National_Capacity!A198</f>
        <v>I014</v>
      </c>
      <c r="B198" s="4" t="str">
        <f>Input_National_Capacity!B198</f>
        <v>Salida Nacional / National exit</v>
      </c>
      <c r="C198" s="47">
        <f>Input!C$157*Input_National_Capacity!$C198+Input!C$158*Input_National_Capacity!$D198+Input!C$159*Input_National_Capacity!$E198+Input!C$160*Input_National_Capacity!$F198+Input!C$161*Input_National_Capacity!$G198+Input!C$162*Input_National_Capacity!$H198</f>
        <v>1797.0794491677598</v>
      </c>
      <c r="D198" s="47">
        <f>Input!D$157*Input_National_Capacity!$C198+Input!D$158*Input_National_Capacity!$D198+Input!D$159*Input_National_Capacity!$E198+Input!D$160*Input_National_Capacity!$F198+Input!D$161*Input_National_Capacity!$G198+Input!D$162*Input_National_Capacity!$H198</f>
        <v>1820.3506202428903</v>
      </c>
      <c r="E198" s="58">
        <f>Input!E$157*Input_National_Capacity!$C198+Input!E$158*Input_National_Capacity!$D198+Input!E$159*Input_National_Capacity!$E198+Input!E$160*Input_National_Capacity!$F198+Input!E$161*Input_National_Capacity!$G198+Input!E$162*Input_National_Capacity!$H198</f>
        <v>1823.3181239792484</v>
      </c>
      <c r="G198" s="71"/>
    </row>
    <row r="199" spans="1:7" ht="15" customHeight="1" x14ac:dyDescent="0.25">
      <c r="A199" s="41" t="str">
        <f>Input_National_Capacity!A199</f>
        <v>I015ERM</v>
      </c>
      <c r="B199" s="4" t="str">
        <f>Input_National_Capacity!B199</f>
        <v>Salida Nacional / National exit</v>
      </c>
      <c r="C199" s="47">
        <f>Input!C$157*Input_National_Capacity!$C199+Input!C$158*Input_National_Capacity!$D199+Input!C$159*Input_National_Capacity!$E199+Input!C$160*Input_National_Capacity!$F199+Input!C$161*Input_National_Capacity!$G199+Input!C$162*Input_National_Capacity!$H199</f>
        <v>119.33186224726806</v>
      </c>
      <c r="D199" s="47">
        <f>Input!D$157*Input_National_Capacity!$C199+Input!D$158*Input_National_Capacity!$D199+Input!D$159*Input_National_Capacity!$E199+Input!D$160*Input_National_Capacity!$F199+Input!D$161*Input_National_Capacity!$G199+Input!D$162*Input_National_Capacity!$H199</f>
        <v>119.82445746853719</v>
      </c>
      <c r="E199" s="58">
        <f>Input!E$157*Input_National_Capacity!$C199+Input!E$158*Input_National_Capacity!$D199+Input!E$159*Input_National_Capacity!$E199+Input!E$160*Input_National_Capacity!$F199+Input!E$161*Input_National_Capacity!$G199+Input!E$162*Input_National_Capacity!$H199</f>
        <v>119.76735908872884</v>
      </c>
      <c r="G199" s="71"/>
    </row>
    <row r="200" spans="1:7" ht="15" customHeight="1" x14ac:dyDescent="0.25">
      <c r="A200" s="41" t="str">
        <f>Input_National_Capacity!A200</f>
        <v>I016</v>
      </c>
      <c r="B200" s="4" t="str">
        <f>Input_National_Capacity!B200</f>
        <v>Salida Nacional / National exit</v>
      </c>
      <c r="C200" s="47">
        <f>Input!C$157*Input_National_Capacity!$C200+Input!C$158*Input_National_Capacity!$D200+Input!C$159*Input_National_Capacity!$E200+Input!C$160*Input_National_Capacity!$F200+Input!C$161*Input_National_Capacity!$G200+Input!C$162*Input_National_Capacity!$H200</f>
        <v>6049.3023336330634</v>
      </c>
      <c r="D200" s="47">
        <f>Input!D$157*Input_National_Capacity!$C200+Input!D$158*Input_National_Capacity!$D200+Input!D$159*Input_National_Capacity!$E200+Input!D$160*Input_National_Capacity!$F200+Input!D$161*Input_National_Capacity!$G200+Input!D$162*Input_National_Capacity!$H200</f>
        <v>6218.3509288566074</v>
      </c>
      <c r="E200" s="58">
        <f>Input!E$157*Input_National_Capacity!$C200+Input!E$158*Input_National_Capacity!$D200+Input!E$159*Input_National_Capacity!$E200+Input!E$160*Input_National_Capacity!$F200+Input!E$161*Input_National_Capacity!$G200+Input!E$162*Input_National_Capacity!$H200</f>
        <v>6237.3708535951973</v>
      </c>
      <c r="G200" s="71"/>
    </row>
    <row r="201" spans="1:7" ht="15" customHeight="1" x14ac:dyDescent="0.25">
      <c r="A201" s="41" t="str">
        <f>Input_National_Capacity!A201</f>
        <v>I018</v>
      </c>
      <c r="B201" s="4" t="str">
        <f>Input_National_Capacity!B201</f>
        <v>Salida Nacional / National exit</v>
      </c>
      <c r="C201" s="47">
        <f>Input!C$157*Input_National_Capacity!$C201+Input!C$158*Input_National_Capacity!$D201+Input!C$159*Input_National_Capacity!$E201+Input!C$160*Input_National_Capacity!$F201+Input!C$161*Input_National_Capacity!$G201+Input!C$162*Input_National_Capacity!$H201</f>
        <v>2091.310958231004</v>
      </c>
      <c r="D201" s="47">
        <f>Input!D$157*Input_National_Capacity!$C201+Input!D$158*Input_National_Capacity!$D201+Input!D$159*Input_National_Capacity!$E201+Input!D$160*Input_National_Capacity!$F201+Input!D$161*Input_National_Capacity!$G201+Input!D$162*Input_National_Capacity!$H201</f>
        <v>2115.6810394792174</v>
      </c>
      <c r="E201" s="58">
        <f>Input!E$157*Input_National_Capacity!$C201+Input!E$158*Input_National_Capacity!$D201+Input!E$159*Input_National_Capacity!$E201+Input!E$160*Input_National_Capacity!$F201+Input!E$161*Input_National_Capacity!$G201+Input!E$162*Input_National_Capacity!$H201</f>
        <v>2118.4798341012438</v>
      </c>
      <c r="G201" s="71"/>
    </row>
    <row r="202" spans="1:7" ht="15" customHeight="1" x14ac:dyDescent="0.25">
      <c r="A202" s="41" t="str">
        <f>Input_National_Capacity!A202</f>
        <v>I019</v>
      </c>
      <c r="B202" s="4" t="str">
        <f>Input_National_Capacity!B202</f>
        <v>Salida Nacional / National exit</v>
      </c>
      <c r="C202" s="47">
        <f>Input!C$157*Input_National_Capacity!$C202+Input!C$158*Input_National_Capacity!$D202+Input!C$159*Input_National_Capacity!$E202+Input!C$160*Input_National_Capacity!$F202+Input!C$161*Input_National_Capacity!$G202+Input!C$162*Input_National_Capacity!$H202</f>
        <v>1601.667536904979</v>
      </c>
      <c r="D202" s="47">
        <f>Input!D$157*Input_National_Capacity!$C202+Input!D$158*Input_National_Capacity!$D202+Input!D$159*Input_National_Capacity!$E202+Input!D$160*Input_National_Capacity!$F202+Input!D$161*Input_National_Capacity!$G202+Input!D$162*Input_National_Capacity!$H202</f>
        <v>1620.3317952513407</v>
      </c>
      <c r="E202" s="58">
        <f>Input!E$157*Input_National_Capacity!$C202+Input!E$158*Input_National_Capacity!$D202+Input!E$159*Input_National_Capacity!$E202+Input!E$160*Input_National_Capacity!$F202+Input!E$161*Input_National_Capacity!$G202+Input!E$162*Input_National_Capacity!$H202</f>
        <v>1622.4753016825198</v>
      </c>
      <c r="G202" s="71"/>
    </row>
    <row r="203" spans="1:7" ht="15" customHeight="1" x14ac:dyDescent="0.25">
      <c r="A203" s="41" t="str">
        <f>Input_National_Capacity!A203</f>
        <v>I020</v>
      </c>
      <c r="B203" s="4" t="str">
        <f>Input_National_Capacity!B203</f>
        <v>Salida Nacional / National exit</v>
      </c>
      <c r="C203" s="47">
        <f>Input!C$157*Input_National_Capacity!$C203+Input!C$158*Input_National_Capacity!$D203+Input!C$159*Input_National_Capacity!$E203+Input!C$160*Input_National_Capacity!$F203+Input!C$161*Input_National_Capacity!$G203+Input!C$162*Input_National_Capacity!$H203</f>
        <v>1122.9980723733208</v>
      </c>
      <c r="D203" s="47">
        <f>Input!D$157*Input_National_Capacity!$C203+Input!D$158*Input_National_Capacity!$D203+Input!D$159*Input_National_Capacity!$E203+Input!D$160*Input_National_Capacity!$F203+Input!D$161*Input_National_Capacity!$G203+Input!D$162*Input_National_Capacity!$H203</f>
        <v>1150.3816303099345</v>
      </c>
      <c r="E203" s="58">
        <f>Input!E$157*Input_National_Capacity!$C203+Input!E$158*Input_National_Capacity!$D203+Input!E$159*Input_National_Capacity!$E203+Input!E$160*Input_National_Capacity!$F203+Input!E$161*Input_National_Capacity!$G203+Input!E$162*Input_National_Capacity!$H203</f>
        <v>1155.3363227644745</v>
      </c>
      <c r="G203" s="71"/>
    </row>
    <row r="204" spans="1:7" ht="15" customHeight="1" x14ac:dyDescent="0.25">
      <c r="A204" s="41" t="str">
        <f>Input_National_Capacity!A204</f>
        <v>I020A</v>
      </c>
      <c r="B204" s="4" t="str">
        <f>Input_National_Capacity!B204</f>
        <v>Salida Nacional / National exit</v>
      </c>
      <c r="C204" s="47">
        <f>Input!C$157*Input_National_Capacity!$C204+Input!C$158*Input_National_Capacity!$D204+Input!C$159*Input_National_Capacity!$E204+Input!C$160*Input_National_Capacity!$F204+Input!C$161*Input_National_Capacity!$G204+Input!C$162*Input_National_Capacity!$H204</f>
        <v>526.98501022551955</v>
      </c>
      <c r="D204" s="47">
        <f>Input!D$157*Input_National_Capacity!$C204+Input!D$158*Input_National_Capacity!$D204+Input!D$159*Input_National_Capacity!$E204+Input!D$160*Input_National_Capacity!$F204+Input!D$161*Input_National_Capacity!$G204+Input!D$162*Input_National_Capacity!$H204</f>
        <v>530.67275750916156</v>
      </c>
      <c r="E204" s="58">
        <f>Input!E$157*Input_National_Capacity!$C204+Input!E$158*Input_National_Capacity!$D204+Input!E$159*Input_National_Capacity!$E204+Input!E$160*Input_National_Capacity!$F204+Input!E$161*Input_National_Capacity!$G204+Input!E$162*Input_National_Capacity!$H204</f>
        <v>530.78573869152751</v>
      </c>
      <c r="G204" s="71"/>
    </row>
    <row r="205" spans="1:7" ht="15" customHeight="1" x14ac:dyDescent="0.25">
      <c r="A205" s="41" t="str">
        <f>Input_National_Capacity!A205</f>
        <v>I022</v>
      </c>
      <c r="B205" s="4" t="str">
        <f>Input_National_Capacity!B205</f>
        <v>Salida Nacional / National exit</v>
      </c>
      <c r="C205" s="47">
        <f>Input!C$157*Input_National_Capacity!$C205+Input!C$158*Input_National_Capacity!$D205+Input!C$159*Input_National_Capacity!$E205+Input!C$160*Input_National_Capacity!$F205+Input!C$161*Input_National_Capacity!$G205+Input!C$162*Input_National_Capacity!$H205</f>
        <v>3455.951572628006</v>
      </c>
      <c r="D205" s="47">
        <f>Input!D$157*Input_National_Capacity!$C205+Input!D$158*Input_National_Capacity!$D205+Input!D$159*Input_National_Capacity!$E205+Input!D$160*Input_National_Capacity!$F205+Input!D$161*Input_National_Capacity!$G205+Input!D$162*Input_National_Capacity!$H205</f>
        <v>3483.1976139282456</v>
      </c>
      <c r="E205" s="58">
        <f>Input!E$157*Input_National_Capacity!$C205+Input!E$158*Input_National_Capacity!$D205+Input!E$159*Input_National_Capacity!$E205+Input!E$160*Input_National_Capacity!$F205+Input!E$161*Input_National_Capacity!$G205+Input!E$162*Input_National_Capacity!$H205</f>
        <v>3484.6777783395996</v>
      </c>
      <c r="G205" s="71"/>
    </row>
    <row r="206" spans="1:7" ht="15" customHeight="1" x14ac:dyDescent="0.25">
      <c r="A206" s="41" t="str">
        <f>Input_National_Capacity!A206</f>
        <v>I023</v>
      </c>
      <c r="B206" s="4" t="str">
        <f>Input_National_Capacity!B206</f>
        <v>Salida Nacional / National exit</v>
      </c>
      <c r="C206" s="47">
        <f>Input!C$157*Input_National_Capacity!$C206+Input!C$158*Input_National_Capacity!$D206+Input!C$159*Input_National_Capacity!$E206+Input!C$160*Input_National_Capacity!$F206+Input!C$161*Input_National_Capacity!$G206+Input!C$162*Input_National_Capacity!$H206</f>
        <v>125.00773961712136</v>
      </c>
      <c r="D206" s="47">
        <f>Input!D$157*Input_National_Capacity!$C206+Input!D$158*Input_National_Capacity!$D206+Input!D$159*Input_National_Capacity!$E206+Input!D$160*Input_National_Capacity!$F206+Input!D$161*Input_National_Capacity!$G206+Input!D$162*Input_National_Capacity!$H206</f>
        <v>124.94725361306639</v>
      </c>
      <c r="E206" s="58">
        <f>Input!E$157*Input_National_Capacity!$C206+Input!E$158*Input_National_Capacity!$D206+Input!E$159*Input_National_Capacity!$E206+Input!E$160*Input_National_Capacity!$F206+Input!E$161*Input_National_Capacity!$G206+Input!E$162*Input_National_Capacity!$H206</f>
        <v>124.74825220319526</v>
      </c>
      <c r="G206" s="71"/>
    </row>
    <row r="207" spans="1:7" ht="15" customHeight="1" x14ac:dyDescent="0.25">
      <c r="A207" s="41" t="str">
        <f>Input_National_Capacity!A207</f>
        <v>I024</v>
      </c>
      <c r="B207" s="4" t="str">
        <f>Input_National_Capacity!B207</f>
        <v>Salida Nacional / National exit</v>
      </c>
      <c r="C207" s="47">
        <f>Input!C$157*Input_National_Capacity!$C207+Input!C$158*Input_National_Capacity!$D207+Input!C$159*Input_National_Capacity!$E207+Input!C$160*Input_National_Capacity!$F207+Input!C$161*Input_National_Capacity!$G207+Input!C$162*Input_National_Capacity!$H207</f>
        <v>4879.5585875486122</v>
      </c>
      <c r="D207" s="47">
        <f>Input!D$157*Input_National_Capacity!$C207+Input!D$158*Input_National_Capacity!$D207+Input!D$159*Input_National_Capacity!$E207+Input!D$160*Input_National_Capacity!$F207+Input!D$161*Input_National_Capacity!$G207+Input!D$162*Input_National_Capacity!$H207</f>
        <v>4926.4640697799996</v>
      </c>
      <c r="E207" s="58">
        <f>Input!E$157*Input_National_Capacity!$C207+Input!E$158*Input_National_Capacity!$D207+Input!E$159*Input_National_Capacity!$E207+Input!E$160*Input_National_Capacity!$F207+Input!E$161*Input_National_Capacity!$G207+Input!E$162*Input_National_Capacity!$H207</f>
        <v>4930.5906639989762</v>
      </c>
      <c r="G207" s="71"/>
    </row>
    <row r="208" spans="1:7" ht="15" customHeight="1" x14ac:dyDescent="0.25">
      <c r="A208" s="41" t="str">
        <f>Input_National_Capacity!A208</f>
        <v>I025</v>
      </c>
      <c r="B208" s="4" t="str">
        <f>Input_National_Capacity!B208</f>
        <v>Salida Nacional / National exit</v>
      </c>
      <c r="C208" s="47">
        <f>Input!C$157*Input_National_Capacity!$C208+Input!C$158*Input_National_Capacity!$D208+Input!C$159*Input_National_Capacity!$E208+Input!C$160*Input_National_Capacity!$F208+Input!C$161*Input_National_Capacity!$G208+Input!C$162*Input_National_Capacity!$H208</f>
        <v>84.143274571344051</v>
      </c>
      <c r="D208" s="47">
        <f>Input!D$157*Input_National_Capacity!$C208+Input!D$158*Input_National_Capacity!$D208+Input!D$159*Input_National_Capacity!$E208+Input!D$160*Input_National_Capacity!$F208+Input!D$161*Input_National_Capacity!$G208+Input!D$162*Input_National_Capacity!$H208</f>
        <v>84.102561168617882</v>
      </c>
      <c r="E208" s="58">
        <f>Input!E$157*Input_National_Capacity!$C208+Input!E$158*Input_National_Capacity!$D208+Input!E$159*Input_National_Capacity!$E208+Input!E$160*Input_National_Capacity!$F208+Input!E$161*Input_National_Capacity!$G208+Input!E$162*Input_National_Capacity!$H208</f>
        <v>83.968612420147124</v>
      </c>
      <c r="G208" s="71"/>
    </row>
    <row r="209" spans="1:7" ht="15" customHeight="1" x14ac:dyDescent="0.25">
      <c r="A209" s="41" t="str">
        <f>Input_National_Capacity!A209</f>
        <v>I15</v>
      </c>
      <c r="B209" s="4" t="str">
        <f>Input_National_Capacity!B209</f>
        <v>Salida Nacional / National exit</v>
      </c>
      <c r="C209" s="47">
        <f>Input!C$157*Input_National_Capacity!$C209+Input!C$158*Input_National_Capacity!$D209+Input!C$159*Input_National_Capacity!$E209+Input!C$160*Input_National_Capacity!$F209+Input!C$161*Input_National_Capacity!$G209+Input!C$162*Input_National_Capacity!$H209</f>
        <v>3632.4906389946764</v>
      </c>
      <c r="D209" s="47">
        <f>Input!D$157*Input_National_Capacity!$C209+Input!D$158*Input_National_Capacity!$D209+Input!D$159*Input_National_Capacity!$E209+Input!D$160*Input_National_Capacity!$F209+Input!D$161*Input_National_Capacity!$G209+Input!D$162*Input_National_Capacity!$H209</f>
        <v>3678.8321608045567</v>
      </c>
      <c r="E209" s="58">
        <f>Input!E$157*Input_National_Capacity!$C209+Input!E$158*Input_National_Capacity!$D209+Input!E$159*Input_National_Capacity!$E209+Input!E$160*Input_National_Capacity!$F209+Input!E$161*Input_National_Capacity!$G209+Input!E$162*Input_National_Capacity!$H209</f>
        <v>3684.662141211883</v>
      </c>
      <c r="G209" s="71"/>
    </row>
    <row r="210" spans="1:7" ht="15" customHeight="1" x14ac:dyDescent="0.25">
      <c r="A210" s="41" t="str">
        <f>Input_National_Capacity!A210</f>
        <v>J01A</v>
      </c>
      <c r="B210" s="4" t="str">
        <f>Input_National_Capacity!B210</f>
        <v>Salida Nacional / National exit</v>
      </c>
      <c r="C210" s="47">
        <f>Input!C$157*Input_National_Capacity!$C210+Input!C$158*Input_National_Capacity!$D210+Input!C$159*Input_National_Capacity!$E210+Input!C$160*Input_National_Capacity!$F210+Input!C$161*Input_National_Capacity!$G210+Input!C$162*Input_National_Capacity!$H210</f>
        <v>98.476412506274443</v>
      </c>
      <c r="D210" s="47">
        <f>Input!D$157*Input_National_Capacity!$C210+Input!D$158*Input_National_Capacity!$D210+Input!D$159*Input_National_Capacity!$E210+Input!D$160*Input_National_Capacity!$F210+Input!D$161*Input_National_Capacity!$G210+Input!D$162*Input_National_Capacity!$H210</f>
        <v>98.428763899040874</v>
      </c>
      <c r="E210" s="58">
        <f>Input!E$157*Input_National_Capacity!$C210+Input!E$158*Input_National_Capacity!$D210+Input!E$159*Input_National_Capacity!$E210+Input!E$160*Input_National_Capacity!$F210+Input!E$161*Input_National_Capacity!$G210+Input!E$162*Input_National_Capacity!$H210</f>
        <v>98.271998046079915</v>
      </c>
      <c r="G210" s="71"/>
    </row>
    <row r="211" spans="1:7" ht="15" customHeight="1" x14ac:dyDescent="0.25">
      <c r="A211" s="41" t="str">
        <f>Input_National_Capacity!A211</f>
        <v>K02</v>
      </c>
      <c r="B211" s="4" t="str">
        <f>Input_National_Capacity!B211</f>
        <v>Salida Nacional / National exit</v>
      </c>
      <c r="C211" s="47">
        <f>Input!C$157*Input_National_Capacity!$C211+Input!C$158*Input_National_Capacity!$D211+Input!C$159*Input_National_Capacity!$E211+Input!C$160*Input_National_Capacity!$F211+Input!C$161*Input_National_Capacity!$G211+Input!C$162*Input_National_Capacity!$H211</f>
        <v>62284.240115848646</v>
      </c>
      <c r="D211" s="47">
        <f>Input!D$157*Input_National_Capacity!$C211+Input!D$158*Input_National_Capacity!$D211+Input!D$159*Input_National_Capacity!$E211+Input!D$160*Input_National_Capacity!$F211+Input!D$161*Input_National_Capacity!$G211+Input!D$162*Input_National_Capacity!$H211</f>
        <v>56187.699972563169</v>
      </c>
      <c r="E211" s="58">
        <f>Input!E$157*Input_National_Capacity!$C211+Input!E$158*Input_National_Capacity!$D211+Input!E$159*Input_National_Capacity!$E211+Input!E$160*Input_National_Capacity!$F211+Input!E$161*Input_National_Capacity!$G211+Input!E$162*Input_National_Capacity!$H211</f>
        <v>49786.178898312442</v>
      </c>
      <c r="G211" s="71"/>
    </row>
    <row r="212" spans="1:7" ht="15" customHeight="1" x14ac:dyDescent="0.25">
      <c r="A212" s="41" t="str">
        <f>Input_National_Capacity!A212</f>
        <v>K05</v>
      </c>
      <c r="B212" s="4" t="str">
        <f>Input_National_Capacity!B212</f>
        <v>Salida Nacional / National exit</v>
      </c>
      <c r="C212" s="47">
        <f>Input!C$157*Input_National_Capacity!$C212+Input!C$158*Input_National_Capacity!$D212+Input!C$159*Input_National_Capacity!$E212+Input!C$160*Input_National_Capacity!$F212+Input!C$161*Input_National_Capacity!$G212+Input!C$162*Input_National_Capacity!$H212</f>
        <v>2.1700811234756987</v>
      </c>
      <c r="D212" s="47">
        <f>Input!D$157*Input_National_Capacity!$C212+Input!D$158*Input_National_Capacity!$D212+Input!D$159*Input_National_Capacity!$E212+Input!D$160*Input_National_Capacity!$F212+Input!D$161*Input_National_Capacity!$G212+Input!D$162*Input_National_Capacity!$H212</f>
        <v>2.1690311122041073</v>
      </c>
      <c r="E212" s="58">
        <f>Input!E$157*Input_National_Capacity!$C212+Input!E$158*Input_National_Capacity!$D212+Input!E$159*Input_National_Capacity!$E212+Input!E$160*Input_National_Capacity!$F212+Input!E$161*Input_National_Capacity!$G212+Input!E$162*Input_National_Capacity!$H212</f>
        <v>2.1655765324762517</v>
      </c>
      <c r="G212" s="71"/>
    </row>
    <row r="213" spans="1:7" ht="15" customHeight="1" x14ac:dyDescent="0.25">
      <c r="A213" s="41" t="str">
        <f>Input_National_Capacity!A213</f>
        <v>K07</v>
      </c>
      <c r="B213" s="4" t="str">
        <f>Input_National_Capacity!B213</f>
        <v>Salida Nacional / National exit</v>
      </c>
      <c r="C213" s="47">
        <f>Input!C$157*Input_National_Capacity!$C213+Input!C$158*Input_National_Capacity!$D213+Input!C$159*Input_National_Capacity!$E213+Input!C$160*Input_National_Capacity!$F213+Input!C$161*Input_National_Capacity!$G213+Input!C$162*Input_National_Capacity!$H213</f>
        <v>32.328278358920947</v>
      </c>
      <c r="D213" s="47">
        <f>Input!D$157*Input_National_Capacity!$C213+Input!D$158*Input_National_Capacity!$D213+Input!D$159*Input_National_Capacity!$E213+Input!D$160*Input_National_Capacity!$F213+Input!D$161*Input_National_Capacity!$G213+Input!D$162*Input_National_Capacity!$H213</f>
        <v>32.312636060436894</v>
      </c>
      <c r="E213" s="58">
        <f>Input!E$157*Input_National_Capacity!$C213+Input!E$158*Input_National_Capacity!$D213+Input!E$159*Input_National_Capacity!$E213+Input!E$160*Input_National_Capacity!$F213+Input!E$161*Input_National_Capacity!$G213+Input!E$162*Input_National_Capacity!$H213</f>
        <v>32.261172263140537</v>
      </c>
      <c r="G213" s="71"/>
    </row>
    <row r="214" spans="1:7" ht="15" customHeight="1" x14ac:dyDescent="0.25">
      <c r="A214" s="41" t="str">
        <f>Input_National_Capacity!A214</f>
        <v>K11.01</v>
      </c>
      <c r="B214" s="4" t="str">
        <f>Input_National_Capacity!B214</f>
        <v>Salida Nacional / National exit</v>
      </c>
      <c r="C214" s="47">
        <f>Input!C$157*Input_National_Capacity!$C214+Input!C$158*Input_National_Capacity!$D214+Input!C$159*Input_National_Capacity!$E214+Input!C$160*Input_National_Capacity!$F214+Input!C$161*Input_National_Capacity!$G214+Input!C$162*Input_National_Capacity!$H214</f>
        <v>19001.259855463635</v>
      </c>
      <c r="D214" s="47">
        <f>Input!D$157*Input_National_Capacity!$C214+Input!D$158*Input_National_Capacity!$D214+Input!D$159*Input_National_Capacity!$E214+Input!D$160*Input_National_Capacity!$F214+Input!D$161*Input_National_Capacity!$G214+Input!D$162*Input_National_Capacity!$H214</f>
        <v>16664.883228928535</v>
      </c>
      <c r="E214" s="58">
        <f>Input!E$157*Input_National_Capacity!$C214+Input!E$158*Input_National_Capacity!$D214+Input!E$159*Input_National_Capacity!$E214+Input!E$160*Input_National_Capacity!$F214+Input!E$161*Input_National_Capacity!$G214+Input!E$162*Input_National_Capacity!$H214</f>
        <v>14187.431911946758</v>
      </c>
      <c r="G214" s="71"/>
    </row>
    <row r="215" spans="1:7" ht="15" customHeight="1" x14ac:dyDescent="0.25">
      <c r="A215" s="41" t="str">
        <f>Input_National_Capacity!A215</f>
        <v>K19</v>
      </c>
      <c r="B215" s="4" t="str">
        <f>Input_National_Capacity!B215</f>
        <v>Salida Nacional / National exit</v>
      </c>
      <c r="C215" s="47">
        <f>Input!C$157*Input_National_Capacity!$C215+Input!C$158*Input_National_Capacity!$D215+Input!C$159*Input_National_Capacity!$E215+Input!C$160*Input_National_Capacity!$F215+Input!C$161*Input_National_Capacity!$G215+Input!C$162*Input_National_Capacity!$H215</f>
        <v>857.46008740720742</v>
      </c>
      <c r="D215" s="47">
        <f>Input!D$157*Input_National_Capacity!$C215+Input!D$158*Input_National_Capacity!$D215+Input!D$159*Input_National_Capacity!$E215+Input!D$160*Input_National_Capacity!$F215+Input!D$161*Input_National_Capacity!$G215+Input!D$162*Input_National_Capacity!$H215</f>
        <v>879.32733067588435</v>
      </c>
      <c r="E215" s="58">
        <f>Input!E$157*Input_National_Capacity!$C215+Input!E$158*Input_National_Capacity!$D215+Input!E$159*Input_National_Capacity!$E215+Input!E$160*Input_National_Capacity!$F215+Input!E$161*Input_National_Capacity!$G215+Input!E$162*Input_National_Capacity!$H215</f>
        <v>883.34191122896618</v>
      </c>
      <c r="G215" s="71"/>
    </row>
    <row r="216" spans="1:7" ht="15" customHeight="1" x14ac:dyDescent="0.25">
      <c r="A216" s="41" t="str">
        <f>Input_National_Capacity!A216</f>
        <v>K25</v>
      </c>
      <c r="B216" s="4" t="str">
        <f>Input_National_Capacity!B216</f>
        <v>Salida Nacional / National exit</v>
      </c>
      <c r="C216" s="47">
        <f>Input!C$157*Input_National_Capacity!$C216+Input!C$158*Input_National_Capacity!$D216+Input!C$159*Input_National_Capacity!$E216+Input!C$160*Input_National_Capacity!$F216+Input!C$161*Input_National_Capacity!$G216+Input!C$162*Input_National_Capacity!$H216</f>
        <v>189.4541194199077</v>
      </c>
      <c r="D216" s="47">
        <f>Input!D$157*Input_National_Capacity!$C216+Input!D$158*Input_National_Capacity!$D216+Input!D$159*Input_National_Capacity!$E216+Input!D$160*Input_National_Capacity!$F216+Input!D$161*Input_National_Capacity!$G216+Input!D$162*Input_National_Capacity!$H216</f>
        <v>193.9486746026887</v>
      </c>
      <c r="E216" s="58">
        <f>Input!E$157*Input_National_Capacity!$C216+Input!E$158*Input_National_Capacity!$D216+Input!E$159*Input_National_Capacity!$E216+Input!E$160*Input_National_Capacity!$F216+Input!E$161*Input_National_Capacity!$G216+Input!E$162*Input_National_Capacity!$H216</f>
        <v>194.75433369904505</v>
      </c>
      <c r="G216" s="71"/>
    </row>
    <row r="217" spans="1:7" ht="15" customHeight="1" x14ac:dyDescent="0.25">
      <c r="A217" s="41" t="str">
        <f>Input_National_Capacity!A217</f>
        <v>K29</v>
      </c>
      <c r="B217" s="4" t="str">
        <f>Input_National_Capacity!B217</f>
        <v>Salida Nacional / National exit</v>
      </c>
      <c r="C217" s="47">
        <f>Input!C$157*Input_National_Capacity!$C217+Input!C$158*Input_National_Capacity!$D217+Input!C$159*Input_National_Capacity!$E217+Input!C$160*Input_National_Capacity!$F217+Input!C$161*Input_National_Capacity!$G217+Input!C$162*Input_National_Capacity!$H217</f>
        <v>15828.939707138135</v>
      </c>
      <c r="D217" s="47">
        <f>Input!D$157*Input_National_Capacity!$C217+Input!D$158*Input_National_Capacity!$D217+Input!D$159*Input_National_Capacity!$E217+Input!D$160*Input_National_Capacity!$F217+Input!D$161*Input_National_Capacity!$G217+Input!D$162*Input_National_Capacity!$H217</f>
        <v>15229.847192464362</v>
      </c>
      <c r="E217" s="58">
        <f>Input!E$157*Input_National_Capacity!$C217+Input!E$158*Input_National_Capacity!$D217+Input!E$159*Input_National_Capacity!$E217+Input!E$160*Input_National_Capacity!$F217+Input!E$161*Input_National_Capacity!$G217+Input!E$162*Input_National_Capacity!$H217</f>
        <v>14433.50255973188</v>
      </c>
      <c r="G217" s="71"/>
    </row>
    <row r="218" spans="1:7" ht="15" customHeight="1" x14ac:dyDescent="0.25">
      <c r="A218" s="41" t="str">
        <f>Input_National_Capacity!A218</f>
        <v>K31</v>
      </c>
      <c r="B218" s="4" t="str">
        <f>Input_National_Capacity!B218</f>
        <v>Salida Nacional / National exit</v>
      </c>
      <c r="C218" s="47">
        <f>Input!C$157*Input_National_Capacity!$C218+Input!C$158*Input_National_Capacity!$D218+Input!C$159*Input_National_Capacity!$E218+Input!C$160*Input_National_Capacity!$F218+Input!C$161*Input_National_Capacity!$G218+Input!C$162*Input_National_Capacity!$H218</f>
        <v>349.15758960905129</v>
      </c>
      <c r="D218" s="47">
        <f>Input!D$157*Input_National_Capacity!$C218+Input!D$158*Input_National_Capacity!$D218+Input!D$159*Input_National_Capacity!$E218+Input!D$160*Input_National_Capacity!$F218+Input!D$161*Input_National_Capacity!$G218+Input!D$162*Input_National_Capacity!$H218</f>
        <v>352.223133722331</v>
      </c>
      <c r="E218" s="58">
        <f>Input!E$157*Input_National_Capacity!$C218+Input!E$158*Input_National_Capacity!$D218+Input!E$159*Input_National_Capacity!$E218+Input!E$160*Input_National_Capacity!$F218+Input!E$161*Input_National_Capacity!$G218+Input!E$162*Input_National_Capacity!$H218</f>
        <v>352.44820848527633</v>
      </c>
      <c r="G218" s="71"/>
    </row>
    <row r="219" spans="1:7" ht="15" customHeight="1" x14ac:dyDescent="0.25">
      <c r="A219" s="41" t="str">
        <f>Input_National_Capacity!A219</f>
        <v>K37</v>
      </c>
      <c r="B219" s="4" t="str">
        <f>Input_National_Capacity!B219</f>
        <v>Salida Nacional / National exit</v>
      </c>
      <c r="C219" s="47">
        <f>Input!C$157*Input_National_Capacity!$C219+Input!C$158*Input_National_Capacity!$D219+Input!C$159*Input_National_Capacity!$E219+Input!C$160*Input_National_Capacity!$F219+Input!C$161*Input_National_Capacity!$G219+Input!C$162*Input_National_Capacity!$H219</f>
        <v>19074.483948202134</v>
      </c>
      <c r="D219" s="47">
        <f>Input!D$157*Input_National_Capacity!$C219+Input!D$158*Input_National_Capacity!$D219+Input!D$159*Input_National_Capacity!$E219+Input!D$160*Input_National_Capacity!$F219+Input!D$161*Input_National_Capacity!$G219+Input!D$162*Input_National_Capacity!$H219</f>
        <v>19279.137936960171</v>
      </c>
      <c r="E219" s="58">
        <f>Input!E$157*Input_National_Capacity!$C219+Input!E$158*Input_National_Capacity!$D219+Input!E$159*Input_National_Capacity!$E219+Input!E$160*Input_National_Capacity!$F219+Input!E$161*Input_National_Capacity!$G219+Input!E$162*Input_National_Capacity!$H219</f>
        <v>19286.232390423054</v>
      </c>
      <c r="G219" s="71"/>
    </row>
    <row r="220" spans="1:7" ht="15" customHeight="1" x14ac:dyDescent="0.25">
      <c r="A220" s="41" t="str">
        <f>Input_National_Capacity!A220</f>
        <v>K39</v>
      </c>
      <c r="B220" s="4" t="str">
        <f>Input_National_Capacity!B220</f>
        <v>Salida Nacional / National exit</v>
      </c>
      <c r="C220" s="47">
        <f>Input!C$157*Input_National_Capacity!$C220+Input!C$158*Input_National_Capacity!$D220+Input!C$159*Input_National_Capacity!$E220+Input!C$160*Input_National_Capacity!$F220+Input!C$161*Input_National_Capacity!$G220+Input!C$162*Input_National_Capacity!$H220</f>
        <v>996.60523758097236</v>
      </c>
      <c r="D220" s="47">
        <f>Input!D$157*Input_National_Capacity!$C220+Input!D$158*Input_National_Capacity!$D220+Input!D$159*Input_National_Capacity!$E220+Input!D$160*Input_National_Capacity!$F220+Input!D$161*Input_National_Capacity!$G220+Input!D$162*Input_National_Capacity!$H220</f>
        <v>1023.0202657081653</v>
      </c>
      <c r="E220" s="58">
        <f>Input!E$157*Input_National_Capacity!$C220+Input!E$158*Input_National_Capacity!$D220+Input!E$159*Input_National_Capacity!$E220+Input!E$160*Input_National_Capacity!$F220+Input!E$161*Input_National_Capacity!$G220+Input!E$162*Input_National_Capacity!$H220</f>
        <v>1027.9275671091043</v>
      </c>
      <c r="G220" s="71"/>
    </row>
    <row r="221" spans="1:7" ht="15" customHeight="1" x14ac:dyDescent="0.25">
      <c r="A221" s="41" t="str">
        <f>Input_National_Capacity!A221</f>
        <v>K41</v>
      </c>
      <c r="B221" s="4" t="str">
        <f>Input_National_Capacity!B221</f>
        <v>Salida Nacional / National exit</v>
      </c>
      <c r="C221" s="47">
        <f>Input!C$157*Input_National_Capacity!$C221+Input!C$158*Input_National_Capacity!$D221+Input!C$159*Input_National_Capacity!$E221+Input!C$160*Input_National_Capacity!$F221+Input!C$161*Input_National_Capacity!$G221+Input!C$162*Input_National_Capacity!$H221</f>
        <v>36.789055010606766</v>
      </c>
      <c r="D221" s="47">
        <f>Input!D$157*Input_National_Capacity!$C221+Input!D$158*Input_National_Capacity!$D221+Input!D$159*Input_National_Capacity!$E221+Input!D$160*Input_National_Capacity!$F221+Input!D$161*Input_National_Capacity!$G221+Input!D$162*Input_National_Capacity!$H221</f>
        <v>36.771254329326027</v>
      </c>
      <c r="E221" s="58">
        <f>Input!E$157*Input_National_Capacity!$C221+Input!E$158*Input_National_Capacity!$D221+Input!E$159*Input_National_Capacity!$E221+Input!E$160*Input_National_Capacity!$F221+Input!E$161*Input_National_Capacity!$G221+Input!E$162*Input_National_Capacity!$H221</f>
        <v>36.712689364969741</v>
      </c>
      <c r="G221" s="71"/>
    </row>
    <row r="222" spans="1:7" ht="15" customHeight="1" x14ac:dyDescent="0.25">
      <c r="A222" s="41" t="str">
        <f>Input_National_Capacity!A222</f>
        <v>K44</v>
      </c>
      <c r="B222" s="4" t="str">
        <f>Input_National_Capacity!B222</f>
        <v>Salida Nacional / National exit</v>
      </c>
      <c r="C222" s="47">
        <f>Input!C$157*Input_National_Capacity!$C222+Input!C$158*Input_National_Capacity!$D222+Input!C$159*Input_National_Capacity!$E222+Input!C$160*Input_National_Capacity!$F222+Input!C$161*Input_National_Capacity!$G222+Input!C$162*Input_National_Capacity!$H222</f>
        <v>179.90985508084833</v>
      </c>
      <c r="D222" s="47">
        <f>Input!D$157*Input_National_Capacity!$C222+Input!D$158*Input_National_Capacity!$D222+Input!D$159*Input_National_Capacity!$E222+Input!D$160*Input_National_Capacity!$F222+Input!D$161*Input_National_Capacity!$G222+Input!D$162*Input_National_Capacity!$H222</f>
        <v>181.98770158021551</v>
      </c>
      <c r="E222" s="58">
        <f>Input!E$157*Input_National_Capacity!$C222+Input!E$158*Input_National_Capacity!$D222+Input!E$159*Input_National_Capacity!$E222+Input!E$160*Input_National_Capacity!$F222+Input!E$161*Input_National_Capacity!$G222+Input!E$162*Input_National_Capacity!$H222</f>
        <v>182.22397263626567</v>
      </c>
      <c r="G222" s="71"/>
    </row>
    <row r="223" spans="1:7" ht="15" customHeight="1" x14ac:dyDescent="0.25">
      <c r="A223" s="41" t="str">
        <f>Input_National_Capacity!A223</f>
        <v>K45</v>
      </c>
      <c r="B223" s="4" t="str">
        <f>Input_National_Capacity!B223</f>
        <v>Salida Nacional / National exit</v>
      </c>
      <c r="C223" s="47">
        <f>Input!C$157*Input_National_Capacity!$C223+Input!C$158*Input_National_Capacity!$D223+Input!C$159*Input_National_Capacity!$E223+Input!C$160*Input_National_Capacity!$F223+Input!C$161*Input_National_Capacity!$G223+Input!C$162*Input_National_Capacity!$H223</f>
        <v>884.21696785750305</v>
      </c>
      <c r="D223" s="47">
        <f>Input!D$157*Input_National_Capacity!$C223+Input!D$158*Input_National_Capacity!$D223+Input!D$159*Input_National_Capacity!$E223+Input!D$160*Input_National_Capacity!$F223+Input!D$161*Input_National_Capacity!$G223+Input!D$162*Input_National_Capacity!$H223</f>
        <v>897.83551696413178</v>
      </c>
      <c r="E223" s="58">
        <f>Input!E$157*Input_National_Capacity!$C223+Input!E$158*Input_National_Capacity!$D223+Input!E$159*Input_National_Capacity!$E223+Input!E$160*Input_National_Capacity!$F223+Input!E$161*Input_National_Capacity!$G223+Input!E$162*Input_National_Capacity!$H223</f>
        <v>899.81914377028568</v>
      </c>
      <c r="G223" s="71"/>
    </row>
    <row r="224" spans="1:7" ht="15" customHeight="1" x14ac:dyDescent="0.25">
      <c r="A224" s="41" t="str">
        <f>Input_National_Capacity!A224</f>
        <v>K46</v>
      </c>
      <c r="B224" s="4" t="str">
        <f>Input_National_Capacity!B224</f>
        <v>Salida Nacional / National exit</v>
      </c>
      <c r="C224" s="47">
        <f>Input!C$157*Input_National_Capacity!$C224+Input!C$158*Input_National_Capacity!$D224+Input!C$159*Input_National_Capacity!$E224+Input!C$160*Input_National_Capacity!$F224+Input!C$161*Input_National_Capacity!$G224+Input!C$162*Input_National_Capacity!$H224</f>
        <v>521.52965752893112</v>
      </c>
      <c r="D224" s="47">
        <f>Input!D$157*Input_National_Capacity!$C224+Input!D$158*Input_National_Capacity!$D224+Input!D$159*Input_National_Capacity!$E224+Input!D$160*Input_National_Capacity!$F224+Input!D$161*Input_National_Capacity!$G224+Input!D$162*Input_National_Capacity!$H224</f>
        <v>527.88048583086334</v>
      </c>
      <c r="E224" s="58">
        <f>Input!E$157*Input_National_Capacity!$C224+Input!E$158*Input_National_Capacity!$D224+Input!E$159*Input_National_Capacity!$E224+Input!E$160*Input_National_Capacity!$F224+Input!E$161*Input_National_Capacity!$G224+Input!E$162*Input_National_Capacity!$H224</f>
        <v>528.64446265917206</v>
      </c>
      <c r="G224" s="71"/>
    </row>
    <row r="225" spans="1:7" ht="15" customHeight="1" x14ac:dyDescent="0.25">
      <c r="A225" s="41" t="str">
        <f>Input_National_Capacity!A225</f>
        <v>K47</v>
      </c>
      <c r="B225" s="4" t="str">
        <f>Input_National_Capacity!B225</f>
        <v>Salida Nacional / National exit</v>
      </c>
      <c r="C225" s="47">
        <f>Input!C$157*Input_National_Capacity!$C225+Input!C$158*Input_National_Capacity!$D225+Input!C$159*Input_National_Capacity!$E225+Input!C$160*Input_National_Capacity!$F225+Input!C$161*Input_National_Capacity!$G225+Input!C$162*Input_National_Capacity!$H225</f>
        <v>1353.90443216669</v>
      </c>
      <c r="D225" s="47">
        <f>Input!D$157*Input_National_Capacity!$C225+Input!D$158*Input_National_Capacity!$D225+Input!D$159*Input_National_Capacity!$E225+Input!D$160*Input_National_Capacity!$F225+Input!D$161*Input_National_Capacity!$G225+Input!D$162*Input_National_Capacity!$H225</f>
        <v>1374.636284715019</v>
      </c>
      <c r="E225" s="58">
        <f>Input!E$157*Input_National_Capacity!$C225+Input!E$158*Input_National_Capacity!$D225+Input!E$159*Input_National_Capacity!$E225+Input!E$160*Input_National_Capacity!$F225+Input!E$161*Input_National_Capacity!$G225+Input!E$162*Input_National_Capacity!$H225</f>
        <v>1377.6444451059961</v>
      </c>
      <c r="G225" s="71"/>
    </row>
    <row r="226" spans="1:7" ht="15" customHeight="1" x14ac:dyDescent="0.25">
      <c r="A226" s="41" t="str">
        <f>Input_National_Capacity!A226</f>
        <v>K48</v>
      </c>
      <c r="B226" s="4" t="str">
        <f>Input_National_Capacity!B226</f>
        <v>Salida Nacional / National exit</v>
      </c>
      <c r="C226" s="47">
        <f>Input!C$157*Input_National_Capacity!$C226+Input!C$158*Input_National_Capacity!$D226+Input!C$159*Input_National_Capacity!$E226+Input!C$160*Input_National_Capacity!$F226+Input!C$161*Input_National_Capacity!$G226+Input!C$162*Input_National_Capacity!$H226</f>
        <v>2247.5297772379113</v>
      </c>
      <c r="D226" s="47">
        <f>Input!D$157*Input_National_Capacity!$C226+Input!D$158*Input_National_Capacity!$D226+Input!D$159*Input_National_Capacity!$E226+Input!D$160*Input_National_Capacity!$F226+Input!D$161*Input_National_Capacity!$G226+Input!D$162*Input_National_Capacity!$H226</f>
        <v>2291.0420506498413</v>
      </c>
      <c r="E226" s="58">
        <f>Input!E$157*Input_National_Capacity!$C226+Input!E$158*Input_National_Capacity!$D226+Input!E$159*Input_National_Capacity!$E226+Input!E$160*Input_National_Capacity!$F226+Input!E$161*Input_National_Capacity!$G226+Input!E$162*Input_National_Capacity!$H226</f>
        <v>2297.7860112876556</v>
      </c>
      <c r="G226" s="71"/>
    </row>
    <row r="227" spans="1:7" ht="15" customHeight="1" x14ac:dyDescent="0.25">
      <c r="A227" s="41" t="str">
        <f>Input_National_Capacity!A227</f>
        <v>K48.02</v>
      </c>
      <c r="B227" s="4" t="str">
        <f>Input_National_Capacity!B227</f>
        <v>Salida Nacional / National exit</v>
      </c>
      <c r="C227" s="47">
        <f>Input!C$157*Input_National_Capacity!$C227+Input!C$158*Input_National_Capacity!$D227+Input!C$159*Input_National_Capacity!$E227+Input!C$160*Input_National_Capacity!$F227+Input!C$161*Input_National_Capacity!$G227+Input!C$162*Input_National_Capacity!$H227</f>
        <v>126.39449359805985</v>
      </c>
      <c r="D227" s="47">
        <f>Input!D$157*Input_National_Capacity!$C227+Input!D$158*Input_National_Capacity!$D227+Input!D$159*Input_National_Capacity!$E227+Input!D$160*Input_National_Capacity!$F227+Input!D$161*Input_National_Capacity!$G227+Input!D$162*Input_National_Capacity!$H227</f>
        <v>126.60708712418561</v>
      </c>
      <c r="E227" s="58">
        <f>Input!E$157*Input_National_Capacity!$C227+Input!E$158*Input_National_Capacity!$D227+Input!E$159*Input_National_Capacity!$E227+Input!E$160*Input_National_Capacity!$F227+Input!E$161*Input_National_Capacity!$G227+Input!E$162*Input_National_Capacity!$H227</f>
        <v>126.47196979733096</v>
      </c>
      <c r="G227" s="71"/>
    </row>
    <row r="228" spans="1:7" ht="15" customHeight="1" x14ac:dyDescent="0.25">
      <c r="A228" s="41" t="str">
        <f>Input_National_Capacity!A228</f>
        <v>K48.03</v>
      </c>
      <c r="B228" s="4" t="str">
        <f>Input_National_Capacity!B228</f>
        <v>Salida Nacional / National exit</v>
      </c>
      <c r="C228" s="47">
        <f>Input!C$157*Input_National_Capacity!$C228+Input!C$158*Input_National_Capacity!$D228+Input!C$159*Input_National_Capacity!$E228+Input!C$160*Input_National_Capacity!$F228+Input!C$161*Input_National_Capacity!$G228+Input!C$162*Input_National_Capacity!$H228</f>
        <v>570.0313615207674</v>
      </c>
      <c r="D228" s="47">
        <f>Input!D$157*Input_National_Capacity!$C228+Input!D$158*Input_National_Capacity!$D228+Input!D$159*Input_National_Capacity!$E228+Input!D$160*Input_National_Capacity!$F228+Input!D$161*Input_National_Capacity!$G228+Input!D$162*Input_National_Capacity!$H228</f>
        <v>576.78858892714243</v>
      </c>
      <c r="E228" s="58">
        <f>Input!E$157*Input_National_Capacity!$C228+Input!E$158*Input_National_Capacity!$D228+Input!E$159*Input_National_Capacity!$E228+Input!E$160*Input_National_Capacity!$F228+Input!E$161*Input_National_Capacity!$G228+Input!E$162*Input_National_Capacity!$H228</f>
        <v>577.57913821166858</v>
      </c>
      <c r="G228" s="71"/>
    </row>
    <row r="229" spans="1:7" ht="15" customHeight="1" x14ac:dyDescent="0.25">
      <c r="A229" s="41" t="str">
        <f>Input_National_Capacity!A229</f>
        <v>K48.05</v>
      </c>
      <c r="B229" s="4" t="str">
        <f>Input_National_Capacity!B229</f>
        <v>Salida Nacional / National exit</v>
      </c>
      <c r="C229" s="47">
        <f>Input!C$157*Input_National_Capacity!$C229+Input!C$158*Input_National_Capacity!$D229+Input!C$159*Input_National_Capacity!$E229+Input!C$160*Input_National_Capacity!$F229+Input!C$161*Input_National_Capacity!$G229+Input!C$162*Input_National_Capacity!$H229</f>
        <v>367.5097146405343</v>
      </c>
      <c r="D229" s="47">
        <f>Input!D$157*Input_National_Capacity!$C229+Input!D$158*Input_National_Capacity!$D229+Input!D$159*Input_National_Capacity!$E229+Input!D$160*Input_National_Capacity!$F229+Input!D$161*Input_National_Capacity!$G229+Input!D$162*Input_National_Capacity!$H229</f>
        <v>370.74076364986092</v>
      </c>
      <c r="E229" s="58">
        <f>Input!E$157*Input_National_Capacity!$C229+Input!E$158*Input_National_Capacity!$D229+Input!E$159*Input_National_Capacity!$E229+Input!E$160*Input_National_Capacity!$F229+Input!E$161*Input_National_Capacity!$G229+Input!E$162*Input_National_Capacity!$H229</f>
        <v>370.97872518919263</v>
      </c>
      <c r="G229" s="71"/>
    </row>
    <row r="230" spans="1:7" ht="15" customHeight="1" x14ac:dyDescent="0.25">
      <c r="A230" s="41" t="str">
        <f>Input_National_Capacity!A230</f>
        <v>K48.07</v>
      </c>
      <c r="B230" s="4" t="str">
        <f>Input_National_Capacity!B230</f>
        <v>Salida Nacional / National exit</v>
      </c>
      <c r="C230" s="47">
        <f>Input!C$157*Input_National_Capacity!$C230+Input!C$158*Input_National_Capacity!$D230+Input!C$159*Input_National_Capacity!$E230+Input!C$160*Input_National_Capacity!$F230+Input!C$161*Input_National_Capacity!$G230+Input!C$162*Input_National_Capacity!$H230</f>
        <v>3769.1507733339904</v>
      </c>
      <c r="D230" s="47">
        <f>Input!D$157*Input_National_Capacity!$C230+Input!D$158*Input_National_Capacity!$D230+Input!D$159*Input_National_Capacity!$E230+Input!D$160*Input_National_Capacity!$F230+Input!D$161*Input_National_Capacity!$G230+Input!D$162*Input_National_Capacity!$H230</f>
        <v>3779.0508664192148</v>
      </c>
      <c r="E230" s="58">
        <f>Input!E$157*Input_National_Capacity!$C230+Input!E$158*Input_National_Capacity!$D230+Input!E$159*Input_National_Capacity!$E230+Input!E$160*Input_National_Capacity!$F230+Input!E$161*Input_National_Capacity!$G230+Input!E$162*Input_National_Capacity!$H230</f>
        <v>3775.881194638966</v>
      </c>
      <c r="G230" s="71"/>
    </row>
    <row r="231" spans="1:7" ht="15" customHeight="1" x14ac:dyDescent="0.25">
      <c r="A231" s="41" t="str">
        <f>Input_National_Capacity!A231</f>
        <v>K48.08</v>
      </c>
      <c r="B231" s="4" t="str">
        <f>Input_National_Capacity!B231</f>
        <v>Salida Nacional / National exit</v>
      </c>
      <c r="C231" s="47">
        <f>Input!C$157*Input_National_Capacity!$C231+Input!C$158*Input_National_Capacity!$D231+Input!C$159*Input_National_Capacity!$E231+Input!C$160*Input_National_Capacity!$F231+Input!C$161*Input_National_Capacity!$G231+Input!C$162*Input_National_Capacity!$H231</f>
        <v>69.049526380327819</v>
      </c>
      <c r="D231" s="47">
        <f>Input!D$157*Input_National_Capacity!$C231+Input!D$158*Input_National_Capacity!$D231+Input!D$159*Input_National_Capacity!$E231+Input!D$160*Input_National_Capacity!$F231+Input!D$161*Input_National_Capacity!$G231+Input!D$162*Input_National_Capacity!$H231</f>
        <v>70.879684513886218</v>
      </c>
      <c r="E231" s="58">
        <f>Input!E$157*Input_National_Capacity!$C231+Input!E$158*Input_National_Capacity!$D231+Input!E$159*Input_National_Capacity!$E231+Input!E$160*Input_National_Capacity!$F231+Input!E$161*Input_National_Capacity!$G231+Input!E$162*Input_National_Capacity!$H231</f>
        <v>71.219685574248729</v>
      </c>
      <c r="G231" s="71"/>
    </row>
    <row r="232" spans="1:7" ht="15" customHeight="1" x14ac:dyDescent="0.25">
      <c r="A232" s="41" t="str">
        <f>Input_National_Capacity!A232</f>
        <v>K48.10</v>
      </c>
      <c r="B232" s="4" t="str">
        <f>Input_National_Capacity!B232</f>
        <v>Salida Nacional / National exit</v>
      </c>
      <c r="C232" s="47">
        <f>Input!C$157*Input_National_Capacity!$C232+Input!C$158*Input_National_Capacity!$D232+Input!C$159*Input_National_Capacity!$E232+Input!C$160*Input_National_Capacity!$F232+Input!C$161*Input_National_Capacity!$G232+Input!C$162*Input_National_Capacity!$H232</f>
        <v>488.47365241927344</v>
      </c>
      <c r="D232" s="47">
        <f>Input!D$157*Input_National_Capacity!$C232+Input!D$158*Input_National_Capacity!$D232+Input!D$159*Input_National_Capacity!$E232+Input!D$160*Input_National_Capacity!$F232+Input!D$161*Input_National_Capacity!$G232+Input!D$162*Input_National_Capacity!$H232</f>
        <v>492.64261162390602</v>
      </c>
      <c r="E232" s="58">
        <f>Input!E$157*Input_National_Capacity!$C232+Input!E$158*Input_National_Capacity!$D232+Input!E$159*Input_National_Capacity!$E232+Input!E$160*Input_National_Capacity!$F232+Input!E$161*Input_National_Capacity!$G232+Input!E$162*Input_National_Capacity!$H232</f>
        <v>492.92857985106252</v>
      </c>
      <c r="G232" s="71"/>
    </row>
    <row r="233" spans="1:7" ht="15" customHeight="1" x14ac:dyDescent="0.25">
      <c r="A233" s="41" t="str">
        <f>Input_National_Capacity!A233</f>
        <v>K50</v>
      </c>
      <c r="B233" s="4" t="str">
        <f>Input_National_Capacity!B233</f>
        <v>Salida Nacional / National exit</v>
      </c>
      <c r="C233" s="47">
        <f>Input!C$157*Input_National_Capacity!$C233+Input!C$158*Input_National_Capacity!$D233+Input!C$159*Input_National_Capacity!$E233+Input!C$160*Input_National_Capacity!$F233+Input!C$161*Input_National_Capacity!$G233+Input!C$162*Input_National_Capacity!$H233</f>
        <v>528.59725280077782</v>
      </c>
      <c r="D233" s="47">
        <f>Input!D$157*Input_National_Capacity!$C233+Input!D$158*Input_National_Capacity!$D233+Input!D$159*Input_National_Capacity!$E233+Input!D$160*Input_National_Capacity!$F233+Input!D$161*Input_National_Capacity!$G233+Input!D$162*Input_National_Capacity!$H233</f>
        <v>535.54243486328915</v>
      </c>
      <c r="E233" s="58">
        <f>Input!E$157*Input_National_Capacity!$C233+Input!E$158*Input_National_Capacity!$D233+Input!E$159*Input_National_Capacity!$E233+Input!E$160*Input_National_Capacity!$F233+Input!E$161*Input_National_Capacity!$G233+Input!E$162*Input_National_Capacity!$H233</f>
        <v>536.43948133373419</v>
      </c>
      <c r="G233" s="71"/>
    </row>
    <row r="234" spans="1:7" ht="15" customHeight="1" x14ac:dyDescent="0.25">
      <c r="A234" s="41" t="str">
        <f>Input_National_Capacity!A234</f>
        <v>K52</v>
      </c>
      <c r="B234" s="4" t="str">
        <f>Input_National_Capacity!B234</f>
        <v>Salida Nacional / National exit</v>
      </c>
      <c r="C234" s="47">
        <f>Input!C$157*Input_National_Capacity!$C234+Input!C$158*Input_National_Capacity!$D234+Input!C$159*Input_National_Capacity!$E234+Input!C$160*Input_National_Capacity!$F234+Input!C$161*Input_National_Capacity!$G234+Input!C$162*Input_National_Capacity!$H234</f>
        <v>5001.1098280880487</v>
      </c>
      <c r="D234" s="47">
        <f>Input!D$157*Input_National_Capacity!$C234+Input!D$158*Input_National_Capacity!$D234+Input!D$159*Input_National_Capacity!$E234+Input!D$160*Input_National_Capacity!$F234+Input!D$161*Input_National_Capacity!$G234+Input!D$162*Input_National_Capacity!$H234</f>
        <v>5008.6101076089899</v>
      </c>
      <c r="E234" s="58">
        <f>Input!E$157*Input_National_Capacity!$C234+Input!E$158*Input_National_Capacity!$D234+Input!E$159*Input_National_Capacity!$E234+Input!E$160*Input_National_Capacity!$F234+Input!E$161*Input_National_Capacity!$G234+Input!E$162*Input_National_Capacity!$H234</f>
        <v>5001.6161153438079</v>
      </c>
      <c r="G234" s="71"/>
    </row>
    <row r="235" spans="1:7" ht="15" customHeight="1" x14ac:dyDescent="0.25">
      <c r="A235" s="41" t="str">
        <f>Input_National_Capacity!A235</f>
        <v>K54</v>
      </c>
      <c r="B235" s="4" t="str">
        <f>Input_National_Capacity!B235</f>
        <v>Salida Nacional / National exit</v>
      </c>
      <c r="C235" s="47">
        <f>Input!C$157*Input_National_Capacity!$C235+Input!C$158*Input_National_Capacity!$D235+Input!C$159*Input_National_Capacity!$E235+Input!C$160*Input_National_Capacity!$F235+Input!C$161*Input_National_Capacity!$G235+Input!C$162*Input_National_Capacity!$H235</f>
        <v>330.09777719209421</v>
      </c>
      <c r="D235" s="47">
        <f>Input!D$157*Input_National_Capacity!$C235+Input!D$158*Input_National_Capacity!$D235+Input!D$159*Input_National_Capacity!$E235+Input!D$160*Input_National_Capacity!$F235+Input!D$161*Input_National_Capacity!$G235+Input!D$162*Input_National_Capacity!$H235</f>
        <v>337.75168590028818</v>
      </c>
      <c r="E235" s="58">
        <f>Input!E$157*Input_National_Capacity!$C235+Input!E$158*Input_National_Capacity!$D235+Input!E$159*Input_National_Capacity!$E235+Input!E$160*Input_National_Capacity!$F235+Input!E$161*Input_National_Capacity!$G235+Input!E$162*Input_National_Capacity!$H235</f>
        <v>339.1126459924057</v>
      </c>
      <c r="G235" s="71"/>
    </row>
    <row r="236" spans="1:7" ht="15" customHeight="1" x14ac:dyDescent="0.25">
      <c r="A236" s="41" t="str">
        <f>Input_National_Capacity!A236</f>
        <v>M01</v>
      </c>
      <c r="B236" s="4" t="str">
        <f>Input_National_Capacity!B236</f>
        <v>Salida Nacional / National exit</v>
      </c>
      <c r="C236" s="47">
        <f>Input!C$157*Input_National_Capacity!$C236+Input!C$158*Input_National_Capacity!$D236+Input!C$159*Input_National_Capacity!$E236+Input!C$160*Input_National_Capacity!$F236+Input!C$161*Input_National_Capacity!$G236+Input!C$162*Input_National_Capacity!$H236</f>
        <v>146.81374938493803</v>
      </c>
      <c r="D236" s="47">
        <f>Input!D$157*Input_National_Capacity!$C236+Input!D$158*Input_National_Capacity!$D236+Input!D$159*Input_National_Capacity!$E236+Input!D$160*Input_National_Capacity!$F236+Input!D$161*Input_National_Capacity!$G236+Input!D$162*Input_National_Capacity!$H236</f>
        <v>146.74457167018875</v>
      </c>
      <c r="E236" s="58">
        <f>Input!E$157*Input_National_Capacity!$C236+Input!E$158*Input_National_Capacity!$D236+Input!E$159*Input_National_Capacity!$E236+Input!E$160*Input_National_Capacity!$F236+Input!E$161*Input_National_Capacity!$G236+Input!E$162*Input_National_Capacity!$H236</f>
        <v>146.51130588830608</v>
      </c>
      <c r="G236" s="71"/>
    </row>
    <row r="237" spans="1:7" ht="15" customHeight="1" x14ac:dyDescent="0.25">
      <c r="A237" s="41" t="str">
        <f>Input_National_Capacity!A237</f>
        <v>M05</v>
      </c>
      <c r="B237" s="4" t="str">
        <f>Input_National_Capacity!B237</f>
        <v>Salida Nacional / National exit</v>
      </c>
      <c r="C237" s="47">
        <f>Input!C$157*Input_National_Capacity!$C237+Input!C$158*Input_National_Capacity!$D237+Input!C$159*Input_National_Capacity!$E237+Input!C$160*Input_National_Capacity!$F237+Input!C$161*Input_National_Capacity!$G237+Input!C$162*Input_National_Capacity!$H237</f>
        <v>1372.7150889743093</v>
      </c>
      <c r="D237" s="47">
        <f>Input!D$157*Input_National_Capacity!$C237+Input!D$158*Input_National_Capacity!$D237+Input!D$159*Input_National_Capacity!$E237+Input!D$160*Input_National_Capacity!$F237+Input!D$161*Input_National_Capacity!$G237+Input!D$162*Input_National_Capacity!$H237</f>
        <v>1400.4642800588447</v>
      </c>
      <c r="E237" s="58">
        <f>Input!E$157*Input_National_Capacity!$C237+Input!E$158*Input_National_Capacity!$D237+Input!E$159*Input_National_Capacity!$E237+Input!E$160*Input_National_Capacity!$F237+Input!E$161*Input_National_Capacity!$G237+Input!E$162*Input_National_Capacity!$H237</f>
        <v>1405.1388911894699</v>
      </c>
      <c r="G237" s="71"/>
    </row>
    <row r="238" spans="1:7" ht="15" customHeight="1" x14ac:dyDescent="0.25">
      <c r="A238" s="41" t="str">
        <f>Input_National_Capacity!A238</f>
        <v>M09</v>
      </c>
      <c r="B238" s="4" t="str">
        <f>Input_National_Capacity!B238</f>
        <v>Salida Nacional / National exit</v>
      </c>
      <c r="C238" s="47">
        <f>Input!C$157*Input_National_Capacity!$C238+Input!C$158*Input_National_Capacity!$D238+Input!C$159*Input_National_Capacity!$E238+Input!C$160*Input_National_Capacity!$F238+Input!C$161*Input_National_Capacity!$G238+Input!C$162*Input_National_Capacity!$H238</f>
        <v>491.33386715667962</v>
      </c>
      <c r="D238" s="47">
        <f>Input!D$157*Input_National_Capacity!$C238+Input!D$158*Input_National_Capacity!$D238+Input!D$159*Input_National_Capacity!$E238+Input!D$160*Input_National_Capacity!$F238+Input!D$161*Input_National_Capacity!$G238+Input!D$162*Input_National_Capacity!$H238</f>
        <v>491.09613129830637</v>
      </c>
      <c r="E238" s="58">
        <f>Input!E$157*Input_National_Capacity!$C238+Input!E$158*Input_National_Capacity!$D238+Input!E$159*Input_National_Capacity!$E238+Input!E$160*Input_National_Capacity!$F238+Input!E$161*Input_National_Capacity!$G238+Input!E$162*Input_National_Capacity!$H238</f>
        <v>490.31397066904384</v>
      </c>
      <c r="G238" s="71"/>
    </row>
    <row r="239" spans="1:7" ht="15" customHeight="1" x14ac:dyDescent="0.25">
      <c r="A239" s="41" t="str">
        <f>Input_National_Capacity!A239</f>
        <v>N07</v>
      </c>
      <c r="B239" s="4" t="str">
        <f>Input_National_Capacity!B239</f>
        <v>Salida Nacional / National exit</v>
      </c>
      <c r="C239" s="47">
        <f>Input!C$157*Input_National_Capacity!$C239+Input!C$158*Input_National_Capacity!$D239+Input!C$159*Input_National_Capacity!$E239+Input!C$160*Input_National_Capacity!$F239+Input!C$161*Input_National_Capacity!$G239+Input!C$162*Input_National_Capacity!$H239</f>
        <v>4241.0479854851137</v>
      </c>
      <c r="D239" s="47">
        <f>Input!D$157*Input_National_Capacity!$C239+Input!D$158*Input_National_Capacity!$D239+Input!D$159*Input_National_Capacity!$E239+Input!D$160*Input_National_Capacity!$F239+Input!D$161*Input_National_Capacity!$G239+Input!D$162*Input_National_Capacity!$H239</f>
        <v>4337.742282195828</v>
      </c>
      <c r="E239" s="58">
        <f>Input!E$157*Input_National_Capacity!$C239+Input!E$158*Input_National_Capacity!$D239+Input!E$159*Input_National_Capacity!$E239+Input!E$160*Input_National_Capacity!$F239+Input!E$161*Input_National_Capacity!$G239+Input!E$162*Input_National_Capacity!$H239</f>
        <v>4354.8312690925723</v>
      </c>
      <c r="G239" s="71"/>
    </row>
    <row r="240" spans="1:7" ht="15" customHeight="1" x14ac:dyDescent="0.25">
      <c r="A240" s="41" t="str">
        <f>Input_National_Capacity!A240</f>
        <v>N07E.C.</v>
      </c>
      <c r="B240" s="4" t="str">
        <f>Input_National_Capacity!B240</f>
        <v>Salida Nacional / National exit</v>
      </c>
      <c r="C240" s="47">
        <f>Input!C$157*Input_National_Capacity!$C240+Input!C$158*Input_National_Capacity!$D240+Input!C$159*Input_National_Capacity!$E240+Input!C$160*Input_National_Capacity!$F240+Input!C$161*Input_National_Capacity!$G240+Input!C$162*Input_National_Capacity!$H240</f>
        <v>3.6418877632579193E-2</v>
      </c>
      <c r="D240" s="47">
        <f>Input!D$157*Input_National_Capacity!$C240+Input!D$158*Input_National_Capacity!$D240+Input!D$159*Input_National_Capacity!$E240+Input!D$160*Input_National_Capacity!$F240+Input!D$161*Input_National_Capacity!$G240+Input!D$162*Input_National_Capacity!$H240</f>
        <v>3.6401256064611413E-2</v>
      </c>
      <c r="E240" s="58">
        <f>Input!E$157*Input_National_Capacity!$C240+Input!E$158*Input_National_Capacity!$D240+Input!E$159*Input_National_Capacity!$E240+Input!E$160*Input_National_Capacity!$F240+Input!E$161*Input_National_Capacity!$G240+Input!E$162*Input_National_Capacity!$H240</f>
        <v>3.6343280390329122E-2</v>
      </c>
      <c r="G240" s="71"/>
    </row>
    <row r="241" spans="1:7" ht="15" customHeight="1" x14ac:dyDescent="0.25">
      <c r="A241" s="41" t="str">
        <f>Input_National_Capacity!A241</f>
        <v>N08</v>
      </c>
      <c r="B241" s="4" t="str">
        <f>Input_National_Capacity!B241</f>
        <v>Salida Nacional / National exit</v>
      </c>
      <c r="C241" s="47">
        <f>Input!C$157*Input_National_Capacity!$C241+Input!C$158*Input_National_Capacity!$D241+Input!C$159*Input_National_Capacity!$E241+Input!C$160*Input_National_Capacity!$F241+Input!C$161*Input_National_Capacity!$G241+Input!C$162*Input_National_Capacity!$H241</f>
        <v>197.10239676627211</v>
      </c>
      <c r="D241" s="47">
        <f>Input!D$157*Input_National_Capacity!$C241+Input!D$158*Input_National_Capacity!$D241+Input!D$159*Input_National_Capacity!$E241+Input!D$160*Input_National_Capacity!$F241+Input!D$161*Input_National_Capacity!$G241+Input!D$162*Input_National_Capacity!$H241</f>
        <v>201.11456971853499</v>
      </c>
      <c r="E241" s="58">
        <f>Input!E$157*Input_National_Capacity!$C241+Input!E$158*Input_National_Capacity!$D241+Input!E$159*Input_National_Capacity!$E241+Input!E$160*Input_National_Capacity!$F241+Input!E$161*Input_National_Capacity!$G241+Input!E$162*Input_National_Capacity!$H241</f>
        <v>201.79248518851611</v>
      </c>
      <c r="G241" s="71"/>
    </row>
    <row r="242" spans="1:7" ht="15" customHeight="1" x14ac:dyDescent="0.25">
      <c r="A242" s="41" t="str">
        <f>Input_National_Capacity!A242</f>
        <v>N09</v>
      </c>
      <c r="B242" s="4" t="str">
        <f>Input_National_Capacity!B242</f>
        <v>Salida Nacional / National exit</v>
      </c>
      <c r="C242" s="47">
        <f>Input!C$157*Input_National_Capacity!$C242+Input!C$158*Input_National_Capacity!$D242+Input!C$159*Input_National_Capacity!$E242+Input!C$160*Input_National_Capacity!$F242+Input!C$161*Input_National_Capacity!$G242+Input!C$162*Input_National_Capacity!$H242</f>
        <v>1701.3693088096175</v>
      </c>
      <c r="D242" s="47">
        <f>Input!D$157*Input_National_Capacity!$C242+Input!D$158*Input_National_Capacity!$D242+Input!D$159*Input_National_Capacity!$E242+Input!D$160*Input_National_Capacity!$F242+Input!D$161*Input_National_Capacity!$G242+Input!D$162*Input_National_Capacity!$H242</f>
        <v>1731.8247992249374</v>
      </c>
      <c r="E242" s="58">
        <f>Input!E$157*Input_National_Capacity!$C242+Input!E$158*Input_National_Capacity!$D242+Input!E$159*Input_National_Capacity!$E242+Input!E$160*Input_National_Capacity!$F242+Input!E$161*Input_National_Capacity!$G242+Input!E$162*Input_National_Capacity!$H242</f>
        <v>1736.6679969504078</v>
      </c>
      <c r="G242" s="71"/>
    </row>
    <row r="243" spans="1:7" ht="15" customHeight="1" x14ac:dyDescent="0.25">
      <c r="A243" s="41" t="str">
        <f>Input_National_Capacity!A243</f>
        <v>N10.1</v>
      </c>
      <c r="B243" s="4" t="str">
        <f>Input_National_Capacity!B243</f>
        <v>Salida Nacional / National exit</v>
      </c>
      <c r="C243" s="47">
        <f>Input!C$157*Input_National_Capacity!$C243+Input!C$158*Input_National_Capacity!$D243+Input!C$159*Input_National_Capacity!$E243+Input!C$160*Input_National_Capacity!$F243+Input!C$161*Input_National_Capacity!$G243+Input!C$162*Input_National_Capacity!$H243</f>
        <v>557.71387598412525</v>
      </c>
      <c r="D243" s="47">
        <f>Input!D$157*Input_National_Capacity!$C243+Input!D$158*Input_National_Capacity!$D243+Input!D$159*Input_National_Capacity!$E243+Input!D$160*Input_National_Capacity!$F243+Input!D$161*Input_National_Capacity!$G243+Input!D$162*Input_National_Capacity!$H243</f>
        <v>557.86243143714864</v>
      </c>
      <c r="E243" s="58">
        <f>Input!E$157*Input_National_Capacity!$C243+Input!E$158*Input_National_Capacity!$D243+Input!E$159*Input_National_Capacity!$E243+Input!E$160*Input_National_Capacity!$F243+Input!E$161*Input_National_Capacity!$G243+Input!E$162*Input_National_Capacity!$H243</f>
        <v>557.07561644050952</v>
      </c>
      <c r="G243" s="71"/>
    </row>
    <row r="244" spans="1:7" ht="15" customHeight="1" x14ac:dyDescent="0.25">
      <c r="A244" s="41" t="str">
        <f>Input_National_Capacity!A244</f>
        <v>O01A</v>
      </c>
      <c r="B244" s="4" t="str">
        <f>Input_National_Capacity!B244</f>
        <v>Salida Nacional / National exit</v>
      </c>
      <c r="C244" s="47">
        <f>Input!C$157*Input_National_Capacity!$C244+Input!C$158*Input_National_Capacity!$D244+Input!C$159*Input_National_Capacity!$E244+Input!C$160*Input_National_Capacity!$F244+Input!C$161*Input_National_Capacity!$G244+Input!C$162*Input_National_Capacity!$H244</f>
        <v>35641.630717519256</v>
      </c>
      <c r="D244" s="47">
        <f>Input!D$157*Input_National_Capacity!$C244+Input!D$158*Input_National_Capacity!$D244+Input!D$159*Input_National_Capacity!$E244+Input!D$160*Input_National_Capacity!$F244+Input!D$161*Input_National_Capacity!$G244+Input!D$162*Input_National_Capacity!$H244</f>
        <v>32488.285459952051</v>
      </c>
      <c r="E244" s="58">
        <f>Input!E$157*Input_National_Capacity!$C244+Input!E$158*Input_National_Capacity!$D244+Input!E$159*Input_National_Capacity!$E244+Input!E$160*Input_National_Capacity!$F244+Input!E$161*Input_National_Capacity!$G244+Input!E$162*Input_National_Capacity!$H244</f>
        <v>29034.187668354163</v>
      </c>
      <c r="G244" s="71"/>
    </row>
    <row r="245" spans="1:7" ht="15" customHeight="1" x14ac:dyDescent="0.25">
      <c r="A245" s="41" t="str">
        <f>Input_National_Capacity!A245</f>
        <v>O02</v>
      </c>
      <c r="B245" s="4" t="str">
        <f>Input_National_Capacity!B245</f>
        <v>Salida Nacional / National exit</v>
      </c>
      <c r="C245" s="47">
        <f>Input!C$157*Input_National_Capacity!$C245+Input!C$158*Input_National_Capacity!$D245+Input!C$159*Input_National_Capacity!$E245+Input!C$160*Input_National_Capacity!$F245+Input!C$161*Input_National_Capacity!$G245+Input!C$162*Input_National_Capacity!$H245</f>
        <v>261.23604849146125</v>
      </c>
      <c r="D245" s="47">
        <f>Input!D$157*Input_National_Capacity!$C245+Input!D$158*Input_National_Capacity!$D245+Input!D$159*Input_National_Capacity!$E245+Input!D$160*Input_National_Capacity!$F245+Input!D$161*Input_National_Capacity!$G245+Input!D$162*Input_National_Capacity!$H245</f>
        <v>264.26735438440721</v>
      </c>
      <c r="E245" s="58">
        <f>Input!E$157*Input_National_Capacity!$C245+Input!E$158*Input_National_Capacity!$D245+Input!E$159*Input_National_Capacity!$E245+Input!E$160*Input_National_Capacity!$F245+Input!E$161*Input_National_Capacity!$G245+Input!E$162*Input_National_Capacity!$H245</f>
        <v>263.85245403800241</v>
      </c>
      <c r="G245" s="71"/>
    </row>
    <row r="246" spans="1:7" ht="15" customHeight="1" x14ac:dyDescent="0.25">
      <c r="A246" s="41" t="str">
        <f>Input_National_Capacity!A246</f>
        <v>O03</v>
      </c>
      <c r="B246" s="4" t="str">
        <f>Input_National_Capacity!B246</f>
        <v>Salida Nacional / National exit</v>
      </c>
      <c r="C246" s="47">
        <f>Input!C$157*Input_National_Capacity!$C246+Input!C$158*Input_National_Capacity!$D246+Input!C$159*Input_National_Capacity!$E246+Input!C$160*Input_National_Capacity!$F246+Input!C$161*Input_National_Capacity!$G246+Input!C$162*Input_National_Capacity!$H246</f>
        <v>175.36061312482229</v>
      </c>
      <c r="D246" s="47">
        <f>Input!D$157*Input_National_Capacity!$C246+Input!D$158*Input_National_Capacity!$D246+Input!D$159*Input_National_Capacity!$E246+Input!D$160*Input_National_Capacity!$F246+Input!D$161*Input_National_Capacity!$G246+Input!D$162*Input_National_Capacity!$H246</f>
        <v>176.6201609523664</v>
      </c>
      <c r="E246" s="58">
        <f>Input!E$157*Input_National_Capacity!$C246+Input!E$158*Input_National_Capacity!$D246+Input!E$159*Input_National_Capacity!$E246+Input!E$160*Input_National_Capacity!$F246+Input!E$161*Input_National_Capacity!$G246+Input!E$162*Input_National_Capacity!$H246</f>
        <v>176.66558046659617</v>
      </c>
      <c r="G246" s="71"/>
    </row>
    <row r="247" spans="1:7" ht="15" customHeight="1" x14ac:dyDescent="0.25">
      <c r="A247" s="41" t="str">
        <f>Input_National_Capacity!A247</f>
        <v>O04A</v>
      </c>
      <c r="B247" s="4" t="str">
        <f>Input_National_Capacity!B247</f>
        <v>Salida Nacional / National exit</v>
      </c>
      <c r="C247" s="47">
        <f>Input!C$157*Input_National_Capacity!$C247+Input!C$158*Input_National_Capacity!$D247+Input!C$159*Input_National_Capacity!$E247+Input!C$160*Input_National_Capacity!$F247+Input!C$161*Input_National_Capacity!$G247+Input!C$162*Input_National_Capacity!$H247</f>
        <v>27.733308247894438</v>
      </c>
      <c r="D247" s="47">
        <f>Input!D$157*Input_National_Capacity!$C247+Input!D$158*Input_National_Capacity!$D247+Input!D$159*Input_National_Capacity!$E247+Input!D$160*Input_National_Capacity!$F247+Input!D$161*Input_National_Capacity!$G247+Input!D$162*Input_National_Capacity!$H247</f>
        <v>27.719889262795775</v>
      </c>
      <c r="E247" s="58">
        <f>Input!E$157*Input_National_Capacity!$C247+Input!E$158*Input_National_Capacity!$D247+Input!E$159*Input_National_Capacity!$E247+Input!E$160*Input_National_Capacity!$F247+Input!E$161*Input_National_Capacity!$G247+Input!E$162*Input_National_Capacity!$H247</f>
        <v>27.675740256833222</v>
      </c>
      <c r="G247" s="71"/>
    </row>
    <row r="248" spans="1:7" ht="15" customHeight="1" x14ac:dyDescent="0.25">
      <c r="A248" s="41" t="str">
        <f>Input_National_Capacity!A248</f>
        <v>O05</v>
      </c>
      <c r="B248" s="4" t="str">
        <f>Input_National_Capacity!B248</f>
        <v>Salida Nacional / National exit</v>
      </c>
      <c r="C248" s="47">
        <f>Input!C$157*Input_National_Capacity!$C248+Input!C$158*Input_National_Capacity!$D248+Input!C$159*Input_National_Capacity!$E248+Input!C$160*Input_National_Capacity!$F248+Input!C$161*Input_National_Capacity!$G248+Input!C$162*Input_National_Capacity!$H248</f>
        <v>490.30779278339799</v>
      </c>
      <c r="D248" s="47">
        <f>Input!D$157*Input_National_Capacity!$C248+Input!D$158*Input_National_Capacity!$D248+Input!D$159*Input_National_Capacity!$E248+Input!D$160*Input_National_Capacity!$F248+Input!D$161*Input_National_Capacity!$G248+Input!D$162*Input_National_Capacity!$H248</f>
        <v>500.184093376075</v>
      </c>
      <c r="E248" s="58">
        <f>Input!E$157*Input_National_Capacity!$C248+Input!E$158*Input_National_Capacity!$D248+Input!E$159*Input_National_Capacity!$E248+Input!E$160*Input_National_Capacity!$F248+Input!E$161*Input_National_Capacity!$G248+Input!E$162*Input_National_Capacity!$H248</f>
        <v>501.81052611083174</v>
      </c>
      <c r="G248" s="71"/>
    </row>
    <row r="249" spans="1:7" ht="15" customHeight="1" x14ac:dyDescent="0.25">
      <c r="A249" s="41" t="str">
        <f>Input_National_Capacity!A249</f>
        <v>O06</v>
      </c>
      <c r="B249" s="4" t="str">
        <f>Input_National_Capacity!B249</f>
        <v>Salida Nacional / National exit</v>
      </c>
      <c r="C249" s="47">
        <f>Input!C$157*Input_National_Capacity!$C249+Input!C$158*Input_National_Capacity!$D249+Input!C$159*Input_National_Capacity!$E249+Input!C$160*Input_National_Capacity!$F249+Input!C$161*Input_National_Capacity!$G249+Input!C$162*Input_National_Capacity!$H249</f>
        <v>7011.4337011595017</v>
      </c>
      <c r="D249" s="47">
        <f>Input!D$157*Input_National_Capacity!$C249+Input!D$158*Input_National_Capacity!$D249+Input!D$159*Input_National_Capacity!$E249+Input!D$160*Input_National_Capacity!$F249+Input!D$161*Input_National_Capacity!$G249+Input!D$162*Input_National_Capacity!$H249</f>
        <v>7048.5194403050318</v>
      </c>
      <c r="E249" s="58">
        <f>Input!E$157*Input_National_Capacity!$C249+Input!E$158*Input_National_Capacity!$D249+Input!E$159*Input_National_Capacity!$E249+Input!E$160*Input_National_Capacity!$F249+Input!E$161*Input_National_Capacity!$G249+Input!E$162*Input_National_Capacity!$H249</f>
        <v>7046.9068649340697</v>
      </c>
      <c r="G249" s="71"/>
    </row>
    <row r="250" spans="1:7" ht="15" customHeight="1" x14ac:dyDescent="0.25">
      <c r="A250" s="41" t="str">
        <f>Input_National_Capacity!A250</f>
        <v>O07</v>
      </c>
      <c r="B250" s="4" t="str">
        <f>Input_National_Capacity!B250</f>
        <v>Salida Nacional / National exit</v>
      </c>
      <c r="C250" s="47">
        <f>Input!C$157*Input_National_Capacity!$C250+Input!C$158*Input_National_Capacity!$D250+Input!C$159*Input_National_Capacity!$E250+Input!C$160*Input_National_Capacity!$F250+Input!C$161*Input_National_Capacity!$G250+Input!C$162*Input_National_Capacity!$H250</f>
        <v>4359.5096111962384</v>
      </c>
      <c r="D250" s="47">
        <f>Input!D$157*Input_National_Capacity!$C250+Input!D$158*Input_National_Capacity!$D250+Input!D$159*Input_National_Capacity!$E250+Input!D$160*Input_National_Capacity!$F250+Input!D$161*Input_National_Capacity!$G250+Input!D$162*Input_National_Capacity!$H250</f>
        <v>4421.6204563715592</v>
      </c>
      <c r="E250" s="58">
        <f>Input!E$157*Input_National_Capacity!$C250+Input!E$158*Input_National_Capacity!$D250+Input!E$159*Input_National_Capacity!$E250+Input!E$160*Input_National_Capacity!$F250+Input!E$161*Input_National_Capacity!$G250+Input!E$162*Input_National_Capacity!$H250</f>
        <v>4430.1852076190089</v>
      </c>
      <c r="G250" s="71"/>
    </row>
    <row r="251" spans="1:7" ht="15" customHeight="1" x14ac:dyDescent="0.25">
      <c r="A251" s="41" t="str">
        <f>Input_National_Capacity!A251</f>
        <v>O09</v>
      </c>
      <c r="B251" s="4" t="str">
        <f>Input_National_Capacity!B251</f>
        <v>Salida Nacional / National exit</v>
      </c>
      <c r="C251" s="47">
        <f>Input!C$157*Input_National_Capacity!$C251+Input!C$158*Input_National_Capacity!$D251+Input!C$159*Input_National_Capacity!$E251+Input!C$160*Input_National_Capacity!$F251+Input!C$161*Input_National_Capacity!$G251+Input!C$162*Input_National_Capacity!$H251</f>
        <v>872.47181091766697</v>
      </c>
      <c r="D251" s="47">
        <f>Input!D$157*Input_National_Capacity!$C251+Input!D$158*Input_National_Capacity!$D251+Input!D$159*Input_National_Capacity!$E251+Input!D$160*Input_National_Capacity!$F251+Input!D$161*Input_National_Capacity!$G251+Input!D$162*Input_National_Capacity!$H251</f>
        <v>883.33605764630352</v>
      </c>
      <c r="E251" s="58">
        <f>Input!E$157*Input_National_Capacity!$C251+Input!E$158*Input_National_Capacity!$D251+Input!E$159*Input_National_Capacity!$E251+Input!E$160*Input_National_Capacity!$F251+Input!E$161*Input_National_Capacity!$G251+Input!E$162*Input_National_Capacity!$H251</f>
        <v>884.6720375857933</v>
      </c>
      <c r="G251" s="71"/>
    </row>
    <row r="252" spans="1:7" ht="15" customHeight="1" x14ac:dyDescent="0.25">
      <c r="A252" s="41" t="str">
        <f>Input_National_Capacity!A252</f>
        <v>O11</v>
      </c>
      <c r="B252" s="4" t="str">
        <f>Input_National_Capacity!B252</f>
        <v>Salida Nacional / National exit</v>
      </c>
      <c r="C252" s="47">
        <f>Input!C$157*Input_National_Capacity!$C252+Input!C$158*Input_National_Capacity!$D252+Input!C$159*Input_National_Capacity!$E252+Input!C$160*Input_National_Capacity!$F252+Input!C$161*Input_National_Capacity!$G252+Input!C$162*Input_National_Capacity!$H252</f>
        <v>2233.8697643191176</v>
      </c>
      <c r="D252" s="47">
        <f>Input!D$157*Input_National_Capacity!$C252+Input!D$158*Input_National_Capacity!$D252+Input!D$159*Input_National_Capacity!$E252+Input!D$160*Input_National_Capacity!$F252+Input!D$161*Input_National_Capacity!$G252+Input!D$162*Input_National_Capacity!$H252</f>
        <v>2232.9284906736475</v>
      </c>
      <c r="E252" s="58">
        <f>Input!E$157*Input_National_Capacity!$C252+Input!E$158*Input_National_Capacity!$D252+Input!E$159*Input_National_Capacity!$E252+Input!E$160*Input_National_Capacity!$F252+Input!E$161*Input_National_Capacity!$G252+Input!E$162*Input_National_Capacity!$H252</f>
        <v>2229.4060692184726</v>
      </c>
      <c r="G252" s="71"/>
    </row>
    <row r="253" spans="1:7" ht="15" customHeight="1" x14ac:dyDescent="0.25">
      <c r="A253" s="41" t="str">
        <f>Input_National_Capacity!A253</f>
        <v>O11E.C.</v>
      </c>
      <c r="B253" s="4" t="str">
        <f>Input_National_Capacity!B253</f>
        <v>Salida Nacional / National exit</v>
      </c>
      <c r="C253" s="47">
        <f>Input!C$157*Input_National_Capacity!$C253+Input!C$158*Input_National_Capacity!$D253+Input!C$159*Input_National_Capacity!$E253+Input!C$160*Input_National_Capacity!$F253+Input!C$161*Input_National_Capacity!$G253+Input!C$162*Input_National_Capacity!$H253</f>
        <v>0.15667395103277762</v>
      </c>
      <c r="D253" s="47">
        <f>Input!D$157*Input_National_Capacity!$C253+Input!D$158*Input_National_Capacity!$D253+Input!D$159*Input_National_Capacity!$E253+Input!D$160*Input_National_Capacity!$F253+Input!D$161*Input_National_Capacity!$G253+Input!D$162*Input_National_Capacity!$H253</f>
        <v>0.1566115673189272</v>
      </c>
      <c r="E253" s="58">
        <f>Input!E$157*Input_National_Capacity!$C253+Input!E$158*Input_National_Capacity!$D253+Input!E$159*Input_National_Capacity!$E253+Input!E$160*Input_National_Capacity!$F253+Input!E$161*Input_National_Capacity!$G253+Input!E$162*Input_National_Capacity!$H253</f>
        <v>0.15636539708355357</v>
      </c>
      <c r="G253" s="71"/>
    </row>
    <row r="254" spans="1:7" ht="15" customHeight="1" x14ac:dyDescent="0.25">
      <c r="A254" s="41" t="str">
        <f>Input_National_Capacity!A254</f>
        <v>O12</v>
      </c>
      <c r="B254" s="4" t="str">
        <f>Input_National_Capacity!B254</f>
        <v>Salida Nacional / National exit</v>
      </c>
      <c r="C254" s="47">
        <f>Input!C$157*Input_National_Capacity!$C254+Input!C$158*Input_National_Capacity!$D254+Input!C$159*Input_National_Capacity!$E254+Input!C$160*Input_National_Capacity!$F254+Input!C$161*Input_National_Capacity!$G254+Input!C$162*Input_National_Capacity!$H254</f>
        <v>27.545593574940867</v>
      </c>
      <c r="D254" s="47">
        <f>Input!D$157*Input_National_Capacity!$C254+Input!D$158*Input_National_Capacity!$D254+Input!D$159*Input_National_Capacity!$E254+Input!D$160*Input_National_Capacity!$F254+Input!D$161*Input_National_Capacity!$G254+Input!D$162*Input_National_Capacity!$H254</f>
        <v>27.979553674275028</v>
      </c>
      <c r="E254" s="58">
        <f>Input!E$157*Input_National_Capacity!$C254+Input!E$158*Input_National_Capacity!$D254+Input!E$159*Input_National_Capacity!$E254+Input!E$160*Input_National_Capacity!$F254+Input!E$161*Input_National_Capacity!$G254+Input!E$162*Input_National_Capacity!$H254</f>
        <v>28.043692437662166</v>
      </c>
      <c r="G254" s="71"/>
    </row>
    <row r="255" spans="1:7" ht="15" customHeight="1" x14ac:dyDescent="0.25">
      <c r="A255" s="41" t="str">
        <f>Input_National_Capacity!A255</f>
        <v>O14</v>
      </c>
      <c r="B255" s="4" t="str">
        <f>Input_National_Capacity!B255</f>
        <v>Salida Nacional / National exit</v>
      </c>
      <c r="C255" s="47">
        <f>Input!C$157*Input_National_Capacity!$C255+Input!C$158*Input_National_Capacity!$D255+Input!C$159*Input_National_Capacity!$E255+Input!C$160*Input_National_Capacity!$F255+Input!C$161*Input_National_Capacity!$G255+Input!C$162*Input_National_Capacity!$H255</f>
        <v>9542.4076515494744</v>
      </c>
      <c r="D255" s="47">
        <f>Input!D$157*Input_National_Capacity!$C255+Input!D$158*Input_National_Capacity!$D255+Input!D$159*Input_National_Capacity!$E255+Input!D$160*Input_National_Capacity!$F255+Input!D$161*Input_National_Capacity!$G255+Input!D$162*Input_National_Capacity!$H255</f>
        <v>9643.9919101761061</v>
      </c>
      <c r="E255" s="58">
        <f>Input!E$157*Input_National_Capacity!$C255+Input!E$158*Input_National_Capacity!$D255+Input!E$159*Input_National_Capacity!$E255+Input!E$160*Input_National_Capacity!$F255+Input!E$161*Input_National_Capacity!$G255+Input!E$162*Input_National_Capacity!$H255</f>
        <v>9645.6437307048163</v>
      </c>
      <c r="G255" s="71"/>
    </row>
    <row r="256" spans="1:7" ht="15" customHeight="1" x14ac:dyDescent="0.25">
      <c r="A256" s="41" t="str">
        <f>Input_National_Capacity!A256</f>
        <v>O14A</v>
      </c>
      <c r="B256" s="4" t="str">
        <f>Input_National_Capacity!B256</f>
        <v>Salida Nacional / National exit</v>
      </c>
      <c r="C256" s="47">
        <f>Input!C$157*Input_National_Capacity!$C256+Input!C$158*Input_National_Capacity!$D256+Input!C$159*Input_National_Capacity!$E256+Input!C$160*Input_National_Capacity!$F256+Input!C$161*Input_National_Capacity!$G256+Input!C$162*Input_National_Capacity!$H256</f>
        <v>180.85753257867535</v>
      </c>
      <c r="D256" s="47">
        <f>Input!D$157*Input_National_Capacity!$C256+Input!D$158*Input_National_Capacity!$D256+Input!D$159*Input_National_Capacity!$E256+Input!D$160*Input_National_Capacity!$F256+Input!D$161*Input_National_Capacity!$G256+Input!D$162*Input_National_Capacity!$H256</f>
        <v>185.30381055727992</v>
      </c>
      <c r="E256" s="58">
        <f>Input!E$157*Input_National_Capacity!$C256+Input!E$158*Input_National_Capacity!$D256+Input!E$159*Input_National_Capacity!$E256+Input!E$160*Input_National_Capacity!$F256+Input!E$161*Input_National_Capacity!$G256+Input!E$162*Input_National_Capacity!$H256</f>
        <v>186.11049485285932</v>
      </c>
      <c r="G256" s="71"/>
    </row>
    <row r="257" spans="1:7" ht="15" customHeight="1" x14ac:dyDescent="0.25">
      <c r="A257" s="41" t="str">
        <f>Input_National_Capacity!A257</f>
        <v>O16</v>
      </c>
      <c r="B257" s="4" t="str">
        <f>Input_National_Capacity!B257</f>
        <v>Salida Nacional / National exit</v>
      </c>
      <c r="C257" s="47">
        <f>Input!C$157*Input_National_Capacity!$C257+Input!C$158*Input_National_Capacity!$D257+Input!C$159*Input_National_Capacity!$E257+Input!C$160*Input_National_Capacity!$F257+Input!C$161*Input_National_Capacity!$G257+Input!C$162*Input_National_Capacity!$H257</f>
        <v>507.76355574969762</v>
      </c>
      <c r="D257" s="47">
        <f>Input!D$157*Input_National_Capacity!$C257+Input!D$158*Input_National_Capacity!$D257+Input!D$159*Input_National_Capacity!$E257+Input!D$160*Input_National_Capacity!$F257+Input!D$161*Input_National_Capacity!$G257+Input!D$162*Input_National_Capacity!$H257</f>
        <v>508.28882946941735</v>
      </c>
      <c r="E257" s="58">
        <f>Input!E$157*Input_National_Capacity!$C257+Input!E$158*Input_National_Capacity!$D257+Input!E$159*Input_National_Capacity!$E257+Input!E$160*Input_National_Capacity!$F257+Input!E$161*Input_National_Capacity!$G257+Input!E$162*Input_National_Capacity!$H257</f>
        <v>507.66664713482049</v>
      </c>
      <c r="G257" s="71"/>
    </row>
    <row r="258" spans="1:7" ht="15" customHeight="1" x14ac:dyDescent="0.25">
      <c r="A258" s="41" t="str">
        <f>Input_National_Capacity!A258</f>
        <v>O17</v>
      </c>
      <c r="B258" s="4" t="str">
        <f>Input_National_Capacity!B258</f>
        <v>Salida Nacional / National exit</v>
      </c>
      <c r="C258" s="47">
        <f>Input!C$157*Input_National_Capacity!$C258+Input!C$158*Input_National_Capacity!$D258+Input!C$159*Input_National_Capacity!$E258+Input!C$160*Input_National_Capacity!$F258+Input!C$161*Input_National_Capacity!$G258+Input!C$162*Input_National_Capacity!$H258</f>
        <v>296.98614760555859</v>
      </c>
      <c r="D258" s="47">
        <f>Input!D$157*Input_National_Capacity!$C258+Input!D$158*Input_National_Capacity!$D258+Input!D$159*Input_National_Capacity!$E258+Input!D$160*Input_National_Capacity!$F258+Input!D$161*Input_National_Capacity!$G258+Input!D$162*Input_National_Capacity!$H258</f>
        <v>297.76022392459703</v>
      </c>
      <c r="E258" s="58">
        <f>Input!E$157*Input_National_Capacity!$C258+Input!E$158*Input_National_Capacity!$D258+Input!E$159*Input_National_Capacity!$E258+Input!E$160*Input_National_Capacity!$F258+Input!E$161*Input_National_Capacity!$G258+Input!E$162*Input_National_Capacity!$H258</f>
        <v>297.50902671844563</v>
      </c>
      <c r="G258" s="71"/>
    </row>
    <row r="259" spans="1:7" ht="15" customHeight="1" x14ac:dyDescent="0.25">
      <c r="A259" s="41" t="str">
        <f>Input_National_Capacity!A259</f>
        <v>O19</v>
      </c>
      <c r="B259" s="4" t="str">
        <f>Input_National_Capacity!B259</f>
        <v>Salida Nacional / National exit</v>
      </c>
      <c r="C259" s="47">
        <f>Input!C$157*Input_National_Capacity!$C259+Input!C$158*Input_National_Capacity!$D259+Input!C$159*Input_National_Capacity!$E259+Input!C$160*Input_National_Capacity!$F259+Input!C$161*Input_National_Capacity!$G259+Input!C$162*Input_National_Capacity!$H259</f>
        <v>433.60026644641732</v>
      </c>
      <c r="D259" s="47">
        <f>Input!D$157*Input_National_Capacity!$C259+Input!D$158*Input_National_Capacity!$D259+Input!D$159*Input_National_Capacity!$E259+Input!D$160*Input_National_Capacity!$F259+Input!D$161*Input_National_Capacity!$G259+Input!D$162*Input_National_Capacity!$H259</f>
        <v>433.39046545685591</v>
      </c>
      <c r="E259" s="58">
        <f>Input!E$157*Input_National_Capacity!$C259+Input!E$158*Input_National_Capacity!$D259+Input!E$159*Input_National_Capacity!$E259+Input!E$160*Input_National_Capacity!$F259+Input!E$161*Input_National_Capacity!$G259+Input!E$162*Input_National_Capacity!$H259</f>
        <v>432.70021168050874</v>
      </c>
      <c r="G259" s="71"/>
    </row>
    <row r="260" spans="1:7" ht="15" customHeight="1" x14ac:dyDescent="0.25">
      <c r="A260" s="41" t="str">
        <f>Input_National_Capacity!A260</f>
        <v>O22</v>
      </c>
      <c r="B260" s="4" t="str">
        <f>Input_National_Capacity!B260</f>
        <v>Salida Nacional / National exit</v>
      </c>
      <c r="C260" s="47">
        <f>Input!C$157*Input_National_Capacity!$C260+Input!C$158*Input_National_Capacity!$D260+Input!C$159*Input_National_Capacity!$E260+Input!C$160*Input_National_Capacity!$F260+Input!C$161*Input_National_Capacity!$G260+Input!C$162*Input_National_Capacity!$H260</f>
        <v>963.36821135225364</v>
      </c>
      <c r="D260" s="47">
        <f>Input!D$157*Input_National_Capacity!$C260+Input!D$158*Input_National_Capacity!$D260+Input!D$159*Input_National_Capacity!$E260+Input!D$160*Input_National_Capacity!$F260+Input!D$161*Input_National_Capacity!$G260+Input!D$162*Input_National_Capacity!$H260</f>
        <v>963.91162870595576</v>
      </c>
      <c r="E260" s="58">
        <f>Input!E$157*Input_National_Capacity!$C260+Input!E$158*Input_National_Capacity!$D260+Input!E$159*Input_National_Capacity!$E260+Input!E$160*Input_National_Capacity!$F260+Input!E$161*Input_National_Capacity!$G260+Input!E$162*Input_National_Capacity!$H260</f>
        <v>962.62176677888067</v>
      </c>
      <c r="G260" s="71"/>
    </row>
    <row r="261" spans="1:7" ht="15" customHeight="1" x14ac:dyDescent="0.25">
      <c r="A261" s="41" t="str">
        <f>Input_National_Capacity!A261</f>
        <v>O24</v>
      </c>
      <c r="B261" s="4" t="str">
        <f>Input_National_Capacity!B261</f>
        <v>Salida Nacional / National exit</v>
      </c>
      <c r="C261" s="47">
        <f>Input!C$157*Input_National_Capacity!$C261+Input!C$158*Input_National_Capacity!$D261+Input!C$159*Input_National_Capacity!$E261+Input!C$160*Input_National_Capacity!$F261+Input!C$161*Input_National_Capacity!$G261+Input!C$162*Input_National_Capacity!$H261</f>
        <v>3518.8130533277872</v>
      </c>
      <c r="D261" s="47">
        <f>Input!D$157*Input_National_Capacity!$C261+Input!D$158*Input_National_Capacity!$D261+Input!D$159*Input_National_Capacity!$E261+Input!D$160*Input_National_Capacity!$F261+Input!D$161*Input_National_Capacity!$G261+Input!D$162*Input_National_Capacity!$H261</f>
        <v>3585.8806654569339</v>
      </c>
      <c r="E261" s="58">
        <f>Input!E$157*Input_National_Capacity!$C261+Input!E$158*Input_National_Capacity!$D261+Input!E$159*Input_National_Capacity!$E261+Input!E$160*Input_National_Capacity!$F261+Input!E$161*Input_National_Capacity!$G261+Input!E$162*Input_National_Capacity!$H261</f>
        <v>3596.8822375442514</v>
      </c>
      <c r="G261" s="71"/>
    </row>
    <row r="262" spans="1:7" ht="15" customHeight="1" x14ac:dyDescent="0.25">
      <c r="A262" s="41" t="str">
        <f>Input_National_Capacity!A262</f>
        <v>P01</v>
      </c>
      <c r="B262" s="4" t="str">
        <f>Input_National_Capacity!B262</f>
        <v>Salida Nacional / National exit</v>
      </c>
      <c r="C262" s="47">
        <f>Input!C$157*Input_National_Capacity!$C262+Input!C$158*Input_National_Capacity!$D262+Input!C$159*Input_National_Capacity!$E262+Input!C$160*Input_National_Capacity!$F262+Input!C$161*Input_National_Capacity!$G262+Input!C$162*Input_National_Capacity!$H262</f>
        <v>920.22302104463813</v>
      </c>
      <c r="D262" s="47">
        <f>Input!D$157*Input_National_Capacity!$C262+Input!D$158*Input_National_Capacity!$D262+Input!D$159*Input_National_Capacity!$E262+Input!D$160*Input_National_Capacity!$F262+Input!D$161*Input_National_Capacity!$G262+Input!D$162*Input_National_Capacity!$H262</f>
        <v>939.59480376374324</v>
      </c>
      <c r="E262" s="58">
        <f>Input!E$157*Input_National_Capacity!$C262+Input!E$158*Input_National_Capacity!$D262+Input!E$159*Input_National_Capacity!$E262+Input!E$160*Input_National_Capacity!$F262+Input!E$161*Input_National_Capacity!$G262+Input!E$162*Input_National_Capacity!$H262</f>
        <v>942.9143232238423</v>
      </c>
      <c r="G262" s="71"/>
    </row>
    <row r="263" spans="1:7" ht="15" customHeight="1" x14ac:dyDescent="0.25">
      <c r="A263" s="41" t="str">
        <f>Input_National_Capacity!A263</f>
        <v>P03</v>
      </c>
      <c r="B263" s="4" t="str">
        <f>Input_National_Capacity!B263</f>
        <v>Salida Nacional / National exit</v>
      </c>
      <c r="C263" s="47">
        <f>Input!C$157*Input_National_Capacity!$C263+Input!C$158*Input_National_Capacity!$D263+Input!C$159*Input_National_Capacity!$E263+Input!C$160*Input_National_Capacity!$F263+Input!C$161*Input_National_Capacity!$G263+Input!C$162*Input_National_Capacity!$H263</f>
        <v>22639.40036150195</v>
      </c>
      <c r="D263" s="47">
        <f>Input!D$157*Input_National_Capacity!$C263+Input!D$158*Input_National_Capacity!$D263+Input!D$159*Input_National_Capacity!$E263+Input!D$160*Input_National_Capacity!$F263+Input!D$161*Input_National_Capacity!$G263+Input!D$162*Input_National_Capacity!$H263</f>
        <v>22821.073195345845</v>
      </c>
      <c r="E263" s="58">
        <f>Input!E$157*Input_National_Capacity!$C263+Input!E$158*Input_National_Capacity!$D263+Input!E$159*Input_National_Capacity!$E263+Input!E$160*Input_National_Capacity!$F263+Input!E$161*Input_National_Capacity!$G263+Input!E$162*Input_National_Capacity!$H263</f>
        <v>22819.679728003219</v>
      </c>
      <c r="G263" s="71"/>
    </row>
    <row r="264" spans="1:7" ht="15" customHeight="1" x14ac:dyDescent="0.25">
      <c r="A264" s="41" t="str">
        <f>Input_National_Capacity!A264</f>
        <v>P04</v>
      </c>
      <c r="B264" s="4" t="str">
        <f>Input_National_Capacity!B264</f>
        <v>Salida Nacional / National exit</v>
      </c>
      <c r="C264" s="47">
        <f>Input!C$157*Input_National_Capacity!$C264+Input!C$158*Input_National_Capacity!$D264+Input!C$159*Input_National_Capacity!$E264+Input!C$160*Input_National_Capacity!$F264+Input!C$161*Input_National_Capacity!$G264+Input!C$162*Input_National_Capacity!$H264</f>
        <v>5931.9550711386701</v>
      </c>
      <c r="D264" s="47">
        <f>Input!D$157*Input_National_Capacity!$C264+Input!D$158*Input_National_Capacity!$D264+Input!D$159*Input_National_Capacity!$E264+Input!D$160*Input_National_Capacity!$F264+Input!D$161*Input_National_Capacity!$G264+Input!D$162*Input_National_Capacity!$H264</f>
        <v>6053.3841844530189</v>
      </c>
      <c r="E264" s="58">
        <f>Input!E$157*Input_National_Capacity!$C264+Input!E$158*Input_National_Capacity!$D264+Input!E$159*Input_National_Capacity!$E264+Input!E$160*Input_National_Capacity!$F264+Input!E$161*Input_National_Capacity!$G264+Input!E$162*Input_National_Capacity!$H264</f>
        <v>6066.1790462305598</v>
      </c>
      <c r="G264" s="71"/>
    </row>
    <row r="265" spans="1:7" ht="15" customHeight="1" x14ac:dyDescent="0.25">
      <c r="A265" s="41" t="str">
        <f>Input_National_Capacity!A265</f>
        <v>P04A</v>
      </c>
      <c r="B265" s="4" t="str">
        <f>Input_National_Capacity!B265</f>
        <v>Salida Nacional / National exit</v>
      </c>
      <c r="C265" s="47">
        <f>Input!C$157*Input_National_Capacity!$C265+Input!C$158*Input_National_Capacity!$D265+Input!C$159*Input_National_Capacity!$E265+Input!C$160*Input_National_Capacity!$F265+Input!C$161*Input_National_Capacity!$G265+Input!C$162*Input_National_Capacity!$H265</f>
        <v>210.56382744175775</v>
      </c>
      <c r="D265" s="47">
        <f>Input!D$157*Input_National_Capacity!$C265+Input!D$158*Input_National_Capacity!$D265+Input!D$159*Input_National_Capacity!$E265+Input!D$160*Input_National_Capacity!$F265+Input!D$161*Input_National_Capacity!$G265+Input!D$162*Input_National_Capacity!$H265</f>
        <v>211.19081582948937</v>
      </c>
      <c r="E265" s="58">
        <f>Input!E$157*Input_National_Capacity!$C265+Input!E$158*Input_National_Capacity!$D265+Input!E$159*Input_National_Capacity!$E265+Input!E$160*Input_National_Capacity!$F265+Input!E$161*Input_National_Capacity!$G265+Input!E$162*Input_National_Capacity!$H265</f>
        <v>211.03158824502162</v>
      </c>
      <c r="G265" s="71"/>
    </row>
    <row r="266" spans="1:7" ht="15" customHeight="1" x14ac:dyDescent="0.25">
      <c r="A266" s="41" t="str">
        <f>Input_National_Capacity!A266</f>
        <v>P06</v>
      </c>
      <c r="B266" s="4" t="str">
        <f>Input_National_Capacity!B266</f>
        <v>Salida Nacional / National exit</v>
      </c>
      <c r="C266" s="47">
        <f>Input!C$157*Input_National_Capacity!$C266+Input!C$158*Input_National_Capacity!$D266+Input!C$159*Input_National_Capacity!$E266+Input!C$160*Input_National_Capacity!$F266+Input!C$161*Input_National_Capacity!$G266+Input!C$162*Input_National_Capacity!$H266</f>
        <v>439.50801180777353</v>
      </c>
      <c r="D266" s="47">
        <f>Input!D$157*Input_National_Capacity!$C266+Input!D$158*Input_National_Capacity!$D266+Input!D$159*Input_National_Capacity!$E266+Input!D$160*Input_National_Capacity!$F266+Input!D$161*Input_National_Capacity!$G266+Input!D$162*Input_National_Capacity!$H266</f>
        <v>447.53918852005995</v>
      </c>
      <c r="E266" s="58">
        <f>Input!E$157*Input_National_Capacity!$C266+Input!E$158*Input_National_Capacity!$D266+Input!E$159*Input_National_Capacity!$E266+Input!E$160*Input_National_Capacity!$F266+Input!E$161*Input_National_Capacity!$G266+Input!E$162*Input_National_Capacity!$H266</f>
        <v>448.82984208661583</v>
      </c>
      <c r="G266" s="71"/>
    </row>
    <row r="267" spans="1:7" ht="15" customHeight="1" x14ac:dyDescent="0.25">
      <c r="A267" s="41" t="str">
        <f>Input_National_Capacity!A267</f>
        <v>Q03B</v>
      </c>
      <c r="B267" s="4" t="str">
        <f>Input_National_Capacity!B267</f>
        <v>Salida Nacional / National exit</v>
      </c>
      <c r="C267" s="47">
        <f>Input!C$157*Input_National_Capacity!$C267+Input!C$158*Input_National_Capacity!$D267+Input!C$159*Input_National_Capacity!$E267+Input!C$160*Input_National_Capacity!$F267+Input!C$161*Input_National_Capacity!$G267+Input!C$162*Input_National_Capacity!$H267</f>
        <v>23.04671236942313</v>
      </c>
      <c r="D267" s="47">
        <f>Input!D$157*Input_National_Capacity!$C267+Input!D$158*Input_National_Capacity!$D267+Input!D$159*Input_National_Capacity!$E267+Input!D$160*Input_National_Capacity!$F267+Input!D$161*Input_National_Capacity!$G267+Input!D$162*Input_National_Capacity!$H267</f>
        <v>23.035561031577167</v>
      </c>
      <c r="E267" s="58">
        <f>Input!E$157*Input_National_Capacity!$C267+Input!E$158*Input_National_Capacity!$D267+Input!E$159*Input_National_Capacity!$E267+Input!E$160*Input_National_Capacity!$F267+Input!E$161*Input_National_Capacity!$G267+Input!E$162*Input_National_Capacity!$H267</f>
        <v>22.998872677172418</v>
      </c>
      <c r="G267" s="71"/>
    </row>
    <row r="268" spans="1:7" ht="15" customHeight="1" x14ac:dyDescent="0.25">
      <c r="A268" s="41" t="str">
        <f>Input_National_Capacity!A268</f>
        <v>T02</v>
      </c>
      <c r="B268" s="4" t="str">
        <f>Input_National_Capacity!B268</f>
        <v>Salida Nacional / National exit</v>
      </c>
      <c r="C268" s="47">
        <f>Input!C$157*Input_National_Capacity!$C268+Input!C$158*Input_National_Capacity!$D268+Input!C$159*Input_National_Capacity!$E268+Input!C$160*Input_National_Capacity!$F268+Input!C$161*Input_National_Capacity!$G268+Input!C$162*Input_National_Capacity!$H268</f>
        <v>6891.8963725540189</v>
      </c>
      <c r="D268" s="47">
        <f>Input!D$157*Input_National_Capacity!$C268+Input!D$158*Input_National_Capacity!$D268+Input!D$159*Input_National_Capacity!$E268+Input!D$160*Input_National_Capacity!$F268+Input!D$161*Input_National_Capacity!$G268+Input!D$162*Input_National_Capacity!$H268</f>
        <v>6904.8465417299076</v>
      </c>
      <c r="E268" s="58">
        <f>Input!E$157*Input_National_Capacity!$C268+Input!E$158*Input_National_Capacity!$D268+Input!E$159*Input_National_Capacity!$E268+Input!E$160*Input_National_Capacity!$F268+Input!E$161*Input_National_Capacity!$G268+Input!E$162*Input_National_Capacity!$H268</f>
        <v>6897.8069052722221</v>
      </c>
      <c r="G268" s="71"/>
    </row>
    <row r="269" spans="1:7" ht="15" customHeight="1" x14ac:dyDescent="0.25">
      <c r="A269" s="41" t="str">
        <f>Input_National_Capacity!A269</f>
        <v>T04</v>
      </c>
      <c r="B269" s="4" t="str">
        <f>Input_National_Capacity!B269</f>
        <v>Salida Nacional / National exit</v>
      </c>
      <c r="C269" s="47">
        <f>Input!C$157*Input_National_Capacity!$C269+Input!C$158*Input_National_Capacity!$D269+Input!C$159*Input_National_Capacity!$E269+Input!C$160*Input_National_Capacity!$F269+Input!C$161*Input_National_Capacity!$G269+Input!C$162*Input_National_Capacity!$H269</f>
        <v>11832.360099267366</v>
      </c>
      <c r="D269" s="47">
        <f>Input!D$157*Input_National_Capacity!$C269+Input!D$158*Input_National_Capacity!$D269+Input!D$159*Input_National_Capacity!$E269+Input!D$160*Input_National_Capacity!$F269+Input!D$161*Input_National_Capacity!$G269+Input!D$162*Input_National_Capacity!$H269</f>
        <v>11854.593611896162</v>
      </c>
      <c r="E269" s="58">
        <f>Input!E$157*Input_National_Capacity!$C269+Input!E$158*Input_National_Capacity!$D269+Input!E$159*Input_National_Capacity!$E269+Input!E$160*Input_National_Capacity!$F269+Input!E$161*Input_National_Capacity!$G269+Input!E$162*Input_National_Capacity!$H269</f>
        <v>11842.507604064274</v>
      </c>
      <c r="G269" s="71"/>
    </row>
    <row r="270" spans="1:7" ht="15" customHeight="1" x14ac:dyDescent="0.25">
      <c r="A270" s="41" t="str">
        <f>Input_National_Capacity!A270</f>
        <v>T05</v>
      </c>
      <c r="B270" s="4" t="str">
        <f>Input_National_Capacity!B270</f>
        <v>Salida Nacional / National exit</v>
      </c>
      <c r="C270" s="47">
        <f>Input!C$157*Input_National_Capacity!$C270+Input!C$158*Input_National_Capacity!$D270+Input!C$159*Input_National_Capacity!$E270+Input!C$160*Input_National_Capacity!$F270+Input!C$161*Input_National_Capacity!$G270+Input!C$162*Input_National_Capacity!$H270</f>
        <v>452.50020200537944</v>
      </c>
      <c r="D270" s="47">
        <f>Input!D$157*Input_National_Capacity!$C270+Input!D$158*Input_National_Capacity!$D270+Input!D$159*Input_National_Capacity!$E270+Input!D$160*Input_National_Capacity!$F270+Input!D$161*Input_National_Capacity!$G270+Input!D$162*Input_National_Capacity!$H270</f>
        <v>453.25279666997233</v>
      </c>
      <c r="E270" s="58">
        <f>Input!E$157*Input_National_Capacity!$C270+Input!E$158*Input_National_Capacity!$D270+Input!E$159*Input_National_Capacity!$E270+Input!E$160*Input_National_Capacity!$F270+Input!E$161*Input_National_Capacity!$G270+Input!E$162*Input_National_Capacity!$H270</f>
        <v>452.7670151828392</v>
      </c>
      <c r="G270" s="71"/>
    </row>
    <row r="271" spans="1:7" ht="15" customHeight="1" x14ac:dyDescent="0.25">
      <c r="A271" s="41" t="str">
        <f>Input_National_Capacity!A271</f>
        <v>T05A</v>
      </c>
      <c r="B271" s="4" t="str">
        <f>Input_National_Capacity!B271</f>
        <v>Salida Nacional / National exit</v>
      </c>
      <c r="C271" s="47">
        <f>Input!C$157*Input_National_Capacity!$C271+Input!C$158*Input_National_Capacity!$D271+Input!C$159*Input_National_Capacity!$E271+Input!C$160*Input_National_Capacity!$F271+Input!C$161*Input_National_Capacity!$G271+Input!C$162*Input_National_Capacity!$H271</f>
        <v>2787.2604860028323</v>
      </c>
      <c r="D271" s="47">
        <f>Input!D$157*Input_National_Capacity!$C271+Input!D$158*Input_National_Capacity!$D271+Input!D$159*Input_National_Capacity!$E271+Input!D$160*Input_National_Capacity!$F271+Input!D$161*Input_National_Capacity!$G271+Input!D$162*Input_National_Capacity!$H271</f>
        <v>2792.4978681223247</v>
      </c>
      <c r="E271" s="58">
        <f>Input!E$157*Input_National_Capacity!$C271+Input!E$158*Input_National_Capacity!$D271+Input!E$159*Input_National_Capacity!$E271+Input!E$160*Input_National_Capacity!$F271+Input!E$161*Input_National_Capacity!$G271+Input!E$162*Input_National_Capacity!$H271</f>
        <v>2789.6508577388731</v>
      </c>
      <c r="G271" s="71"/>
    </row>
    <row r="272" spans="1:7" ht="15" customHeight="1" x14ac:dyDescent="0.25">
      <c r="A272" s="41" t="str">
        <f>Input_National_Capacity!A272</f>
        <v>T06</v>
      </c>
      <c r="B272" s="4" t="str">
        <f>Input_National_Capacity!B272</f>
        <v>Salida Nacional / National exit</v>
      </c>
      <c r="C272" s="47">
        <f>Input!C$157*Input_National_Capacity!$C272+Input!C$158*Input_National_Capacity!$D272+Input!C$159*Input_National_Capacity!$E272+Input!C$160*Input_National_Capacity!$F272+Input!C$161*Input_National_Capacity!$G272+Input!C$162*Input_National_Capacity!$H272</f>
        <v>314.61401221025829</v>
      </c>
      <c r="D272" s="47">
        <f>Input!D$157*Input_National_Capacity!$C272+Input!D$158*Input_National_Capacity!$D272+Input!D$159*Input_National_Capacity!$E272+Input!D$160*Input_National_Capacity!$F272+Input!D$161*Input_National_Capacity!$G272+Input!D$162*Input_National_Capacity!$H272</f>
        <v>315.18482399972078</v>
      </c>
      <c r="E272" s="58">
        <f>Input!E$157*Input_National_Capacity!$C272+Input!E$158*Input_National_Capacity!$D272+Input!E$159*Input_National_Capacity!$E272+Input!E$160*Input_National_Capacity!$F272+Input!E$161*Input_National_Capacity!$G272+Input!E$162*Input_National_Capacity!$H272</f>
        <v>314.85854980478723</v>
      </c>
      <c r="G272" s="71"/>
    </row>
    <row r="273" spans="1:7" ht="15" customHeight="1" x14ac:dyDescent="0.25">
      <c r="A273" s="41" t="str">
        <f>Input_National_Capacity!A273</f>
        <v>T07</v>
      </c>
      <c r="B273" s="4" t="str">
        <f>Input_National_Capacity!B273</f>
        <v>Salida Nacional / National exit</v>
      </c>
      <c r="C273" s="47">
        <f>Input!C$157*Input_National_Capacity!$C273+Input!C$158*Input_National_Capacity!$D273+Input!C$159*Input_National_Capacity!$E273+Input!C$160*Input_National_Capacity!$F273+Input!C$161*Input_National_Capacity!$G273+Input!C$162*Input_National_Capacity!$H273</f>
        <v>8494.3825938609843</v>
      </c>
      <c r="D273" s="47">
        <f>Input!D$157*Input_National_Capacity!$C273+Input!D$158*Input_National_Capacity!$D273+Input!D$159*Input_National_Capacity!$E273+Input!D$160*Input_National_Capacity!$F273+Input!D$161*Input_National_Capacity!$G273+Input!D$162*Input_National_Capacity!$H273</f>
        <v>8510.3439034467319</v>
      </c>
      <c r="E273" s="58">
        <f>Input!E$157*Input_National_Capacity!$C273+Input!E$158*Input_National_Capacity!$D273+Input!E$159*Input_National_Capacity!$E273+Input!E$160*Input_National_Capacity!$F273+Input!E$161*Input_National_Capacity!$G273+Input!E$162*Input_National_Capacity!$H273</f>
        <v>8501.6674286187881</v>
      </c>
      <c r="G273" s="71"/>
    </row>
    <row r="274" spans="1:7" ht="15" customHeight="1" x14ac:dyDescent="0.25">
      <c r="A274" s="41" t="str">
        <f>Input_National_Capacity!A274</f>
        <v>T08</v>
      </c>
      <c r="B274" s="4" t="str">
        <f>Input_National_Capacity!B274</f>
        <v>Salida Nacional / National exit</v>
      </c>
      <c r="C274" s="47">
        <f>Input!C$157*Input_National_Capacity!$C274+Input!C$158*Input_National_Capacity!$D274+Input!C$159*Input_National_Capacity!$E274+Input!C$160*Input_National_Capacity!$F274+Input!C$161*Input_National_Capacity!$G274+Input!C$162*Input_National_Capacity!$H274</f>
        <v>530.75588314929928</v>
      </c>
      <c r="D274" s="47">
        <f>Input!D$157*Input_National_Capacity!$C274+Input!D$158*Input_National_Capacity!$D274+Input!D$159*Input_National_Capacity!$E274+Input!D$160*Input_National_Capacity!$F274+Input!D$161*Input_National_Capacity!$G274+Input!D$162*Input_National_Capacity!$H274</f>
        <v>530.49907263021703</v>
      </c>
      <c r="E274" s="58">
        <f>Input!E$157*Input_National_Capacity!$C274+Input!E$158*Input_National_Capacity!$D274+Input!E$159*Input_National_Capacity!$E274+Input!E$160*Input_National_Capacity!$F274+Input!E$161*Input_National_Capacity!$G274+Input!E$162*Input_National_Capacity!$H274</f>
        <v>529.65415559253915</v>
      </c>
      <c r="G274" s="71"/>
    </row>
    <row r="275" spans="1:7" ht="15" customHeight="1" x14ac:dyDescent="0.25">
      <c r="A275" s="41" t="str">
        <f>Input_National_Capacity!A275</f>
        <v>T09.2</v>
      </c>
      <c r="B275" s="4" t="str">
        <f>Input_National_Capacity!B275</f>
        <v>Salida Nacional / National exit</v>
      </c>
      <c r="C275" s="47">
        <f>Input!C$157*Input_National_Capacity!$C275+Input!C$158*Input_National_Capacity!$D275+Input!C$159*Input_National_Capacity!$E275+Input!C$160*Input_National_Capacity!$F275+Input!C$161*Input_National_Capacity!$G275+Input!C$162*Input_National_Capacity!$H275</f>
        <v>9909.2307825600037</v>
      </c>
      <c r="D275" s="47">
        <f>Input!D$157*Input_National_Capacity!$C275+Input!D$158*Input_National_Capacity!$D275+Input!D$159*Input_National_Capacity!$E275+Input!D$160*Input_National_Capacity!$F275+Input!D$161*Input_National_Capacity!$G275+Input!D$162*Input_National_Capacity!$H275</f>
        <v>9927.6171319430723</v>
      </c>
      <c r="E275" s="58">
        <f>Input!E$157*Input_National_Capacity!$C275+Input!E$158*Input_National_Capacity!$D275+Input!E$159*Input_National_Capacity!$E275+Input!E$160*Input_National_Capacity!$F275+Input!E$161*Input_National_Capacity!$G275+Input!E$162*Input_National_Capacity!$H275</f>
        <v>9917.439100159103</v>
      </c>
      <c r="G275" s="71"/>
    </row>
    <row r="276" spans="1:7" ht="15" customHeight="1" x14ac:dyDescent="0.25">
      <c r="A276" s="41" t="str">
        <f>Input_National_Capacity!A276</f>
        <v>T10</v>
      </c>
      <c r="B276" s="4" t="str">
        <f>Input_National_Capacity!B276</f>
        <v>Salida Nacional / National exit</v>
      </c>
      <c r="C276" s="47">
        <f>Input!C$157*Input_National_Capacity!$C276+Input!C$158*Input_National_Capacity!$D276+Input!C$159*Input_National_Capacity!$E276+Input!C$160*Input_National_Capacity!$F276+Input!C$161*Input_National_Capacity!$G276+Input!C$162*Input_National_Capacity!$H276</f>
        <v>183.11190522360576</v>
      </c>
      <c r="D276" s="47">
        <f>Input!D$157*Input_National_Capacity!$C276+Input!D$158*Input_National_Capacity!$D276+Input!D$159*Input_National_Capacity!$E276+Input!D$160*Input_National_Capacity!$F276+Input!D$161*Input_National_Capacity!$G276+Input!D$162*Input_National_Capacity!$H276</f>
        <v>183.02330504992219</v>
      </c>
      <c r="E276" s="58">
        <f>Input!E$157*Input_National_Capacity!$C276+Input!E$158*Input_National_Capacity!$D276+Input!E$159*Input_National_Capacity!$E276+Input!E$160*Input_National_Capacity!$F276+Input!E$161*Input_National_Capacity!$G276+Input!E$162*Input_National_Capacity!$H276</f>
        <v>182.73180688016652</v>
      </c>
      <c r="G276" s="71"/>
    </row>
    <row r="277" spans="1:7" ht="15" customHeight="1" x14ac:dyDescent="0.25">
      <c r="A277" s="41" t="str">
        <f>Input!A126</f>
        <v>PR Barcelona</v>
      </c>
      <c r="B277" s="4" t="s">
        <v>30</v>
      </c>
      <c r="C277" s="47">
        <f>Input!C126</f>
        <v>1946.1013072377445</v>
      </c>
      <c r="D277" s="47">
        <f>Input!D126</f>
        <v>1946.1013072377448</v>
      </c>
      <c r="E277" s="58">
        <f>Input!E126</f>
        <v>1946.1013072377441</v>
      </c>
      <c r="G277" s="71"/>
    </row>
    <row r="278" spans="1:7" ht="15" customHeight="1" x14ac:dyDescent="0.25">
      <c r="A278" s="41" t="str">
        <f>Input!A127</f>
        <v>PR Cartagena</v>
      </c>
      <c r="B278" s="4" t="s">
        <v>30</v>
      </c>
      <c r="C278" s="47">
        <f>Input!C127</f>
        <v>2187.2297058864283</v>
      </c>
      <c r="D278" s="47">
        <f>Input!D127</f>
        <v>2187.2297058864292</v>
      </c>
      <c r="E278" s="58">
        <f>Input!E127</f>
        <v>2187.2297058864283</v>
      </c>
      <c r="G278" s="71"/>
    </row>
    <row r="279" spans="1:7" ht="15" customHeight="1" x14ac:dyDescent="0.25">
      <c r="A279" s="41" t="str">
        <f>Input!A128</f>
        <v>PR Huelva</v>
      </c>
      <c r="B279" s="4" t="s">
        <v>30</v>
      </c>
      <c r="C279" s="47">
        <f>Input!C128</f>
        <v>2296.3801300056498</v>
      </c>
      <c r="D279" s="47">
        <f>Input!D128</f>
        <v>2296.3801300056502</v>
      </c>
      <c r="E279" s="58">
        <f>Input!E128</f>
        <v>2296.3801300056507</v>
      </c>
      <c r="G279" s="71"/>
    </row>
    <row r="280" spans="1:7" ht="15" customHeight="1" x14ac:dyDescent="0.25">
      <c r="A280" s="41" t="str">
        <f>Input!A129</f>
        <v>PR Bilbao</v>
      </c>
      <c r="B280" s="4" t="s">
        <v>30</v>
      </c>
      <c r="C280" s="47">
        <f>Input!C129</f>
        <v>2515.3876054868615</v>
      </c>
      <c r="D280" s="47">
        <f>Input!D129</f>
        <v>2515.3876054868615</v>
      </c>
      <c r="E280" s="58">
        <f>Input!E129</f>
        <v>2515.387605486861</v>
      </c>
      <c r="G280" s="71"/>
    </row>
    <row r="281" spans="1:7" ht="15" customHeight="1" x14ac:dyDescent="0.25">
      <c r="A281" s="41" t="str">
        <f>Input!A130</f>
        <v>PR Sagunto</v>
      </c>
      <c r="B281" s="4" t="s">
        <v>30</v>
      </c>
      <c r="C281" s="47">
        <f>Input!C130</f>
        <v>1960.6852434860637</v>
      </c>
      <c r="D281" s="47">
        <f>Input!D130</f>
        <v>1960.6852434860641</v>
      </c>
      <c r="E281" s="58">
        <f>Input!E130</f>
        <v>1960.6852434860637</v>
      </c>
      <c r="G281" s="71"/>
    </row>
    <row r="282" spans="1:7" ht="15" customHeight="1" x14ac:dyDescent="0.25">
      <c r="A282" s="41" t="str">
        <f>Input!A131</f>
        <v>PR Mugardos</v>
      </c>
      <c r="B282" s="4" t="s">
        <v>30</v>
      </c>
      <c r="C282" s="47">
        <f>Input!C131</f>
        <v>960.47555286376223</v>
      </c>
      <c r="D282" s="47">
        <f>Input!D131</f>
        <v>960.47555286376223</v>
      </c>
      <c r="E282" s="58">
        <f>Input!E131</f>
        <v>960.47555286376223</v>
      </c>
      <c r="G282" s="71"/>
    </row>
    <row r="283" spans="1:7" ht="15" customHeight="1" x14ac:dyDescent="0.25">
      <c r="A283" s="41" t="str">
        <f>Input!A132</f>
        <v>PR El Musel</v>
      </c>
      <c r="B283" s="4" t="s">
        <v>30</v>
      </c>
      <c r="C283" s="47">
        <f>Input!C132</f>
        <v>215.0893576257418</v>
      </c>
      <c r="D283" s="47">
        <f>Input!D132</f>
        <v>589.50037632973135</v>
      </c>
      <c r="E283" s="58">
        <f>Input!E132</f>
        <v>620.20242783487618</v>
      </c>
      <c r="G283" s="71"/>
    </row>
    <row r="284" spans="1:7" ht="15" customHeight="1" x14ac:dyDescent="0.25">
      <c r="A284" s="41" t="str">
        <f>Input!A122</f>
        <v>CI Tarifa</v>
      </c>
      <c r="B284" s="4" t="s">
        <v>13</v>
      </c>
      <c r="C284" s="47">
        <f>Input!C122</f>
        <v>17386.387518789892</v>
      </c>
      <c r="D284" s="47">
        <f>Input!D122</f>
        <v>17302.368738539666</v>
      </c>
      <c r="E284" s="58">
        <f>Input!E122</f>
        <v>16961.686219163748</v>
      </c>
      <c r="G284" s="71"/>
    </row>
    <row r="285" spans="1:7" ht="15" customHeight="1" x14ac:dyDescent="0.25">
      <c r="A285" s="41" t="s">
        <v>260</v>
      </c>
      <c r="B285" s="4" t="s">
        <v>15</v>
      </c>
      <c r="C285" s="47">
        <f>Input!C$123*Input!C219/Input!C$221</f>
        <v>61043.95903411162</v>
      </c>
      <c r="D285" s="47">
        <f>Input!D$123*Input!D219/Input!D$221</f>
        <v>60748.967393430175</v>
      </c>
      <c r="E285" s="58">
        <f>Input!E$123*Input!E219/Input!E$221</f>
        <v>59552.824161608973</v>
      </c>
      <c r="G285" s="71"/>
    </row>
    <row r="286" spans="1:7" ht="15" customHeight="1" x14ac:dyDescent="0.25">
      <c r="A286" s="41" t="s">
        <v>261</v>
      </c>
      <c r="B286" s="4" t="s">
        <v>15</v>
      </c>
      <c r="C286" s="47">
        <f>Input!C$123*Input!C220/Input!C$221</f>
        <v>100722.53240628417</v>
      </c>
      <c r="D286" s="47">
        <f>Input!D$123*Input!D220/Input!D$221</f>
        <v>100235.79619915978</v>
      </c>
      <c r="E286" s="58">
        <f>Input!E$123*Input!E220/Input!E$221</f>
        <v>98262.159866654809</v>
      </c>
      <c r="G286" s="71"/>
    </row>
    <row r="287" spans="1:7" ht="15" customHeight="1" x14ac:dyDescent="0.25">
      <c r="A287" s="41" t="s">
        <v>262</v>
      </c>
      <c r="B287" s="4" t="s">
        <v>16</v>
      </c>
      <c r="C287" s="47">
        <f>Input!C$124*Input!C208/Input!C$210</f>
        <v>46566.839838607499</v>
      </c>
      <c r="D287" s="47">
        <f>Input!D$124*Input!D208/Input!D$210</f>
        <v>44359.699210640625</v>
      </c>
      <c r="E287" s="58">
        <f>Input!E$124*Input!E208/Input!E$210</f>
        <v>42141.714250108598</v>
      </c>
      <c r="G287" s="71"/>
    </row>
    <row r="288" spans="1:7" ht="15" customHeight="1" x14ac:dyDescent="0.25">
      <c r="A288" s="41" t="s">
        <v>263</v>
      </c>
      <c r="B288" s="4" t="s">
        <v>16</v>
      </c>
      <c r="C288" s="47">
        <f>Input!C$124*Input!C209/Input!C$210</f>
        <v>3475.13730138862</v>
      </c>
      <c r="D288" s="47">
        <f>Input!D$124*Input!D209/Input!D$210</f>
        <v>3310.4253142269126</v>
      </c>
      <c r="E288" s="58">
        <f>Input!E$124*Input!E209/Input!E$210</f>
        <v>3144.904048515567</v>
      </c>
      <c r="G288" s="71"/>
    </row>
    <row r="289" spans="1:7" ht="15" customHeight="1" x14ac:dyDescent="0.25">
      <c r="A289" s="41" t="str">
        <f>Input!A133</f>
        <v>AS Serrablo</v>
      </c>
      <c r="B289" s="4" t="s">
        <v>32</v>
      </c>
      <c r="C289" s="47">
        <f>Input!C133</f>
        <v>7243.1438867848183</v>
      </c>
      <c r="D289" s="47">
        <f>Input!D133</f>
        <v>5656.3539786245774</v>
      </c>
      <c r="E289" s="58">
        <f>Input!E133</f>
        <v>7367.4524806226891</v>
      </c>
      <c r="G289" s="71"/>
    </row>
    <row r="290" spans="1:7" ht="15" customHeight="1" x14ac:dyDescent="0.25">
      <c r="A290" s="41" t="str">
        <f>Input!A134</f>
        <v>AS Gaviota</v>
      </c>
      <c r="B290" s="4" t="s">
        <v>32</v>
      </c>
      <c r="C290" s="47">
        <f>Input!C134</f>
        <v>14597.308697090559</v>
      </c>
      <c r="D290" s="47">
        <f>Input!D134</f>
        <v>11399.407000134921</v>
      </c>
      <c r="E290" s="58">
        <f>Input!E134</f>
        <v>14847.831252808845</v>
      </c>
      <c r="G290" s="71"/>
    </row>
    <row r="291" spans="1:7" ht="15" customHeight="1" x14ac:dyDescent="0.25">
      <c r="A291" s="41" t="str">
        <f>Input!A135</f>
        <v>AS Yela</v>
      </c>
      <c r="B291" s="4" t="s">
        <v>32</v>
      </c>
      <c r="C291" s="47">
        <f>Input!C135</f>
        <v>9808.278822358674</v>
      </c>
      <c r="D291" s="47">
        <f>Input!D135</f>
        <v>7659.5326294055521</v>
      </c>
      <c r="E291" s="58">
        <f>Input!E135</f>
        <v>9976.6108847110063</v>
      </c>
      <c r="G291" s="71"/>
    </row>
    <row r="292" spans="1:7" ht="15" customHeight="1" thickBot="1" x14ac:dyDescent="0.3">
      <c r="A292" s="41" t="s">
        <v>248</v>
      </c>
      <c r="B292" s="4" t="s">
        <v>32</v>
      </c>
      <c r="C292" s="47">
        <f>Input!C136</f>
        <v>251.9458881155762</v>
      </c>
      <c r="D292" s="47">
        <f>Input!D136</f>
        <v>196.75090663886181</v>
      </c>
      <c r="E292" s="58">
        <f>Input!E136</f>
        <v>256.26984461353049</v>
      </c>
      <c r="G292" s="71"/>
    </row>
    <row r="293" spans="1:7" ht="18.75" customHeight="1" thickBot="1" x14ac:dyDescent="0.3">
      <c r="A293" s="28" t="s">
        <v>7</v>
      </c>
      <c r="B293" s="29"/>
      <c r="C293" s="59">
        <f>SUM(C12:C292)</f>
        <v>1861490.9753887299</v>
      </c>
      <c r="D293" s="59">
        <f>SUM(D12:D292)</f>
        <v>1797569.3661158537</v>
      </c>
      <c r="E293" s="60">
        <f>SUM(E12:E292)</f>
        <v>1731188.0497091822</v>
      </c>
    </row>
    <row r="294" spans="1:7" ht="9" customHeight="1" x14ac:dyDescent="0.25">
      <c r="C294" s="57">
        <f>C293-Input!C137</f>
        <v>0</v>
      </c>
      <c r="D294" s="57">
        <f>D293-Input!D137</f>
        <v>0</v>
      </c>
      <c r="E294" s="57">
        <f>E293-Input!E137</f>
        <v>0</v>
      </c>
    </row>
  </sheetData>
  <mergeCells count="3">
    <mergeCell ref="A10:A11"/>
    <mergeCell ref="B10:B11"/>
    <mergeCell ref="A8:E8"/>
  </mergeCells>
  <printOptions horizontalCentered="1"/>
  <pageMargins left="0.23622047244094491" right="0.23622047244094491" top="0.74803149606299213" bottom="0.74803149606299213" header="0.31496062992125984" footer="0.31496062992125984"/>
  <pageSetup paperSize="9" scale="85" fitToHeight="0" orientation="landscape" verticalDpi="1200" r:id="rId1"/>
  <headerFooter>
    <oddFooter>&amp;L&amp;D&amp;C_x000D_&amp;1#&amp;"Calibri"&amp;10&amp;K000000 PÚBLICA&amp;RPágina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59999389629810485"/>
  </sheetPr>
  <dimension ref="A1:JU38"/>
  <sheetViews>
    <sheetView showGridLines="0" topLeftCell="A3" zoomScaleNormal="100" workbookViewId="0">
      <selection activeCell="JU13" sqref="JU13"/>
    </sheetView>
  </sheetViews>
  <sheetFormatPr baseColWidth="10" defaultColWidth="11.42578125" defaultRowHeight="15" x14ac:dyDescent="0.25"/>
  <cols>
    <col min="1" max="1" width="26.28515625" style="1" customWidth="1"/>
    <col min="2" max="11" width="14.5703125" style="1" bestFit="1" customWidth="1"/>
    <col min="12" max="12" width="16.5703125" style="1" customWidth="1"/>
    <col min="13" max="13" width="16.7109375" style="1" customWidth="1"/>
    <col min="14" max="245" width="14.5703125" style="1" bestFit="1" customWidth="1"/>
    <col min="246" max="281" width="14.5703125" style="1" customWidth="1"/>
    <col min="282" max="16384" width="11.42578125" style="1"/>
  </cols>
  <sheetData>
    <row r="1" spans="1:281" ht="5.0999999999999996" customHeight="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c r="IT1" s="17"/>
      <c r="IU1" s="17"/>
      <c r="IV1" s="17"/>
      <c r="IW1" s="17"/>
      <c r="IX1" s="17"/>
      <c r="IY1" s="17"/>
      <c r="IZ1" s="17"/>
      <c r="JA1" s="17"/>
      <c r="JB1" s="17"/>
      <c r="JC1" s="17"/>
      <c r="JD1" s="17"/>
      <c r="JE1" s="17"/>
      <c r="JF1" s="17"/>
      <c r="JG1" s="17"/>
      <c r="JH1" s="17"/>
      <c r="JI1" s="17"/>
      <c r="JJ1" s="17"/>
      <c r="JK1" s="17"/>
      <c r="JL1" s="17"/>
      <c r="JM1" s="17"/>
      <c r="JN1" s="17"/>
      <c r="JO1" s="17"/>
      <c r="JP1" s="17"/>
      <c r="JQ1" s="17"/>
      <c r="JR1" s="17"/>
      <c r="JS1" s="17"/>
      <c r="JT1" s="17"/>
      <c r="JU1" s="17"/>
    </row>
    <row r="2" spans="1:281"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c r="EZ2" s="17"/>
      <c r="FA2" s="17"/>
      <c r="FB2" s="17"/>
      <c r="FC2" s="17"/>
      <c r="FD2" s="17"/>
      <c r="FE2" s="17"/>
      <c r="FF2" s="17"/>
      <c r="FG2" s="17"/>
      <c r="FH2" s="17"/>
      <c r="FI2" s="17"/>
      <c r="FJ2" s="17"/>
      <c r="FK2" s="17"/>
      <c r="FL2" s="17"/>
      <c r="FM2" s="17"/>
      <c r="FN2" s="17"/>
      <c r="FO2" s="17"/>
      <c r="FP2" s="17"/>
      <c r="FQ2" s="17"/>
      <c r="FR2" s="17"/>
      <c r="FS2" s="17"/>
      <c r="FT2" s="17"/>
      <c r="FU2" s="17"/>
      <c r="FV2" s="17"/>
      <c r="FW2" s="17"/>
      <c r="FX2" s="17"/>
      <c r="FY2" s="17"/>
      <c r="FZ2" s="17"/>
      <c r="GA2" s="17"/>
      <c r="GB2" s="17"/>
      <c r="GC2" s="17"/>
      <c r="GD2" s="17"/>
      <c r="GE2" s="17"/>
      <c r="GF2" s="17"/>
      <c r="GG2" s="17"/>
      <c r="GH2" s="17"/>
      <c r="GI2" s="17"/>
      <c r="GJ2" s="17"/>
      <c r="GK2" s="17"/>
      <c r="GL2" s="17"/>
      <c r="GM2" s="17"/>
      <c r="GN2" s="17"/>
      <c r="GO2" s="17"/>
      <c r="GP2" s="17"/>
      <c r="GQ2" s="17"/>
      <c r="GR2" s="17"/>
      <c r="GS2" s="17"/>
      <c r="GT2" s="17"/>
      <c r="GU2" s="17"/>
      <c r="GV2" s="17"/>
      <c r="GW2" s="17"/>
      <c r="GX2" s="17"/>
      <c r="GY2" s="17"/>
      <c r="GZ2" s="17"/>
      <c r="HA2" s="17"/>
      <c r="HB2" s="17"/>
      <c r="HC2" s="17"/>
      <c r="HD2" s="17"/>
      <c r="HE2" s="17"/>
      <c r="HF2" s="17"/>
      <c r="HG2" s="17"/>
      <c r="HH2" s="17"/>
      <c r="HI2" s="17"/>
      <c r="HJ2" s="17"/>
      <c r="HK2" s="17"/>
      <c r="HL2" s="17"/>
      <c r="HM2" s="17"/>
      <c r="HN2" s="17"/>
      <c r="HO2" s="17"/>
      <c r="HP2" s="17"/>
      <c r="HQ2" s="17"/>
      <c r="HR2" s="17"/>
      <c r="HS2" s="17"/>
      <c r="HT2" s="17"/>
      <c r="HU2" s="17"/>
      <c r="HV2" s="17"/>
      <c r="HW2" s="17"/>
      <c r="HX2" s="17"/>
      <c r="HY2" s="17"/>
      <c r="HZ2" s="17"/>
      <c r="IA2" s="17"/>
      <c r="IB2" s="17"/>
      <c r="IC2" s="17"/>
      <c r="ID2" s="17"/>
      <c r="IE2" s="17"/>
      <c r="IF2" s="17"/>
      <c r="IG2" s="17"/>
      <c r="IH2" s="17"/>
      <c r="II2" s="17"/>
      <c r="IJ2" s="17"/>
      <c r="IK2" s="17"/>
      <c r="IL2" s="17"/>
      <c r="IM2" s="17"/>
      <c r="IN2" s="17"/>
      <c r="IO2" s="17"/>
      <c r="IP2" s="17"/>
      <c r="IQ2" s="17"/>
      <c r="IR2" s="17"/>
      <c r="IS2" s="17"/>
      <c r="IT2" s="17"/>
      <c r="IU2" s="17"/>
      <c r="IV2" s="17"/>
      <c r="IW2" s="17"/>
      <c r="IX2" s="17"/>
      <c r="IY2" s="17"/>
      <c r="IZ2" s="17"/>
      <c r="JA2" s="17"/>
      <c r="JB2" s="17"/>
      <c r="JC2" s="17"/>
      <c r="JD2" s="17"/>
      <c r="JE2" s="17"/>
      <c r="JF2" s="17"/>
      <c r="JG2" s="17"/>
      <c r="JH2" s="17"/>
      <c r="JI2" s="17"/>
      <c r="JJ2" s="17"/>
      <c r="JK2" s="17"/>
      <c r="JL2" s="17"/>
      <c r="JM2" s="17"/>
      <c r="JN2" s="17"/>
      <c r="JO2" s="17"/>
      <c r="JP2" s="17"/>
      <c r="JQ2" s="17"/>
      <c r="JR2" s="17"/>
      <c r="JS2" s="17"/>
      <c r="JT2" s="17"/>
      <c r="JU2" s="17"/>
    </row>
    <row r="3" spans="1:281" x14ac:dyDescent="0.2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c r="FS3" s="17"/>
      <c r="FT3" s="17"/>
      <c r="FU3" s="17"/>
      <c r="FV3" s="17"/>
      <c r="FW3" s="17"/>
      <c r="FX3" s="17"/>
      <c r="FY3" s="17"/>
      <c r="FZ3" s="17"/>
      <c r="GA3" s="17"/>
      <c r="GB3" s="17"/>
      <c r="GC3" s="17"/>
      <c r="GD3" s="17"/>
      <c r="GE3" s="17"/>
      <c r="GF3" s="17"/>
      <c r="GG3" s="17"/>
      <c r="GH3" s="17"/>
      <c r="GI3" s="17"/>
      <c r="GJ3" s="17"/>
      <c r="GK3" s="17"/>
      <c r="GL3" s="17"/>
      <c r="GM3" s="17"/>
      <c r="GN3" s="17"/>
      <c r="GO3" s="17"/>
      <c r="GP3" s="17"/>
      <c r="GQ3" s="17"/>
      <c r="GR3" s="17"/>
      <c r="GS3" s="17"/>
      <c r="GT3" s="17"/>
      <c r="GU3" s="17"/>
      <c r="GV3" s="17"/>
      <c r="GW3" s="17"/>
      <c r="GX3" s="17"/>
      <c r="GY3" s="17"/>
      <c r="GZ3" s="17"/>
      <c r="HA3" s="17"/>
      <c r="HB3" s="17"/>
      <c r="HC3" s="17"/>
      <c r="HD3" s="17"/>
      <c r="HE3" s="17"/>
      <c r="HF3" s="17"/>
      <c r="HG3" s="17"/>
      <c r="HH3" s="17"/>
      <c r="HI3" s="17"/>
      <c r="HJ3" s="17"/>
      <c r="HK3" s="17"/>
      <c r="HL3" s="17"/>
      <c r="HM3" s="17"/>
      <c r="HN3" s="17"/>
      <c r="HO3" s="17"/>
      <c r="HP3" s="17"/>
      <c r="HQ3" s="17"/>
      <c r="HR3" s="17"/>
      <c r="HS3" s="17"/>
      <c r="HT3" s="17"/>
      <c r="HU3" s="17"/>
      <c r="HV3" s="17"/>
      <c r="HW3" s="17"/>
      <c r="HX3" s="17"/>
      <c r="HY3" s="17"/>
      <c r="HZ3" s="17"/>
      <c r="IA3" s="17"/>
      <c r="IB3" s="17"/>
      <c r="IC3" s="17"/>
      <c r="ID3" s="17"/>
      <c r="IE3" s="17"/>
      <c r="IF3" s="17"/>
      <c r="IG3" s="17"/>
      <c r="IH3" s="17"/>
      <c r="II3" s="17"/>
      <c r="IJ3" s="17"/>
      <c r="IK3" s="17"/>
      <c r="IL3" s="17"/>
      <c r="IM3" s="17"/>
      <c r="IN3" s="17"/>
      <c r="IO3" s="17"/>
      <c r="IP3" s="17"/>
      <c r="IQ3" s="17"/>
      <c r="IR3" s="17"/>
      <c r="IS3" s="17"/>
      <c r="IT3" s="17"/>
      <c r="IU3" s="17"/>
      <c r="IV3" s="17"/>
      <c r="IW3" s="17"/>
      <c r="IX3" s="17"/>
      <c r="IY3" s="17"/>
      <c r="IZ3" s="17"/>
      <c r="JA3" s="17"/>
      <c r="JB3" s="17"/>
      <c r="JC3" s="17"/>
      <c r="JD3" s="17"/>
      <c r="JE3" s="17"/>
      <c r="JF3" s="17"/>
      <c r="JG3" s="17"/>
      <c r="JH3" s="17"/>
      <c r="JI3" s="17"/>
      <c r="JJ3" s="17"/>
      <c r="JK3" s="17"/>
      <c r="JL3" s="17"/>
      <c r="JM3" s="17"/>
      <c r="JN3" s="17"/>
      <c r="JO3" s="17"/>
      <c r="JP3" s="17"/>
      <c r="JQ3" s="17"/>
      <c r="JR3" s="17"/>
      <c r="JS3" s="17"/>
      <c r="JT3" s="17"/>
      <c r="JU3" s="17"/>
    </row>
    <row r="4" spans="1:28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c r="FS4" s="17"/>
      <c r="FT4" s="17"/>
      <c r="FU4" s="17"/>
      <c r="FV4" s="17"/>
      <c r="FW4" s="17"/>
      <c r="FX4" s="17"/>
      <c r="FY4" s="17"/>
      <c r="FZ4" s="17"/>
      <c r="GA4" s="17"/>
      <c r="GB4" s="17"/>
      <c r="GC4" s="17"/>
      <c r="GD4" s="17"/>
      <c r="GE4" s="17"/>
      <c r="GF4" s="17"/>
      <c r="GG4" s="17"/>
      <c r="GH4" s="17"/>
      <c r="GI4" s="17"/>
      <c r="GJ4" s="17"/>
      <c r="GK4" s="17"/>
      <c r="GL4" s="17"/>
      <c r="GM4" s="17"/>
      <c r="GN4" s="17"/>
      <c r="GO4" s="17"/>
      <c r="GP4" s="17"/>
      <c r="GQ4" s="17"/>
      <c r="GR4" s="17"/>
      <c r="GS4" s="17"/>
      <c r="GT4" s="17"/>
      <c r="GU4" s="17"/>
      <c r="GV4" s="17"/>
      <c r="GW4" s="17"/>
      <c r="GX4" s="17"/>
      <c r="GY4" s="17"/>
      <c r="GZ4" s="17"/>
      <c r="HA4" s="17"/>
      <c r="HB4" s="17"/>
      <c r="HC4" s="17"/>
      <c r="HD4" s="17"/>
      <c r="HE4" s="17"/>
      <c r="HF4" s="17"/>
      <c r="HG4" s="17"/>
      <c r="HH4" s="17"/>
      <c r="HI4" s="17"/>
      <c r="HJ4" s="17"/>
      <c r="HK4" s="17"/>
      <c r="HL4" s="17"/>
      <c r="HM4" s="17"/>
      <c r="HN4" s="17"/>
      <c r="HO4" s="17"/>
      <c r="HP4" s="17"/>
      <c r="HQ4" s="17"/>
      <c r="HR4" s="17"/>
      <c r="HS4" s="17"/>
      <c r="HT4" s="17"/>
      <c r="HU4" s="17"/>
      <c r="HV4" s="17"/>
      <c r="HW4" s="17"/>
      <c r="HX4" s="17"/>
      <c r="HY4" s="17"/>
      <c r="HZ4" s="17"/>
      <c r="IA4" s="17"/>
      <c r="IB4" s="17"/>
      <c r="IC4" s="17"/>
      <c r="ID4" s="17"/>
      <c r="IE4" s="17"/>
      <c r="IF4" s="17"/>
      <c r="IG4" s="17"/>
      <c r="IH4" s="17"/>
      <c r="II4" s="17"/>
      <c r="IJ4" s="17"/>
      <c r="IK4" s="17"/>
      <c r="IL4" s="17"/>
      <c r="IM4" s="17"/>
      <c r="IN4" s="17"/>
      <c r="IO4" s="17"/>
      <c r="IP4" s="17"/>
      <c r="IQ4" s="17"/>
      <c r="IR4" s="17"/>
      <c r="IS4" s="17"/>
      <c r="IT4" s="17"/>
      <c r="IU4" s="17"/>
      <c r="IV4" s="17"/>
      <c r="IW4" s="17"/>
      <c r="IX4" s="17"/>
      <c r="IY4" s="17"/>
      <c r="IZ4" s="17"/>
      <c r="JA4" s="17"/>
      <c r="JB4" s="17"/>
      <c r="JC4" s="17"/>
      <c r="JD4" s="17"/>
      <c r="JE4" s="17"/>
      <c r="JF4" s="17"/>
      <c r="JG4" s="17"/>
      <c r="JH4" s="17"/>
      <c r="JI4" s="17"/>
      <c r="JJ4" s="17"/>
      <c r="JK4" s="17"/>
      <c r="JL4" s="17"/>
      <c r="JM4" s="17"/>
      <c r="JN4" s="17"/>
      <c r="JO4" s="17"/>
      <c r="JP4" s="17"/>
      <c r="JQ4" s="17"/>
      <c r="JR4" s="17"/>
      <c r="JS4" s="17"/>
      <c r="JT4" s="17"/>
      <c r="JU4" s="17"/>
    </row>
    <row r="5" spans="1:281" ht="5.0999999999999996" customHeight="1" thickBot="1" x14ac:dyDescent="0.3">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IN5" s="17"/>
      <c r="IO5" s="17"/>
      <c r="IP5" s="17"/>
      <c r="IQ5" s="17"/>
      <c r="IR5" s="17"/>
      <c r="IS5" s="17"/>
      <c r="IT5" s="17"/>
      <c r="IU5" s="17"/>
      <c r="IV5" s="17"/>
      <c r="IW5" s="17"/>
      <c r="IX5" s="17"/>
      <c r="IY5" s="17"/>
      <c r="IZ5" s="17"/>
      <c r="JA5" s="17"/>
      <c r="JB5" s="17"/>
      <c r="JC5" s="17"/>
      <c r="JD5" s="17"/>
      <c r="JE5" s="17"/>
      <c r="JF5" s="17"/>
      <c r="JG5" s="17"/>
      <c r="JH5" s="17"/>
      <c r="JI5" s="17"/>
      <c r="JJ5" s="17"/>
      <c r="JK5" s="17"/>
      <c r="JL5" s="17"/>
      <c r="JM5" s="17"/>
      <c r="JN5" s="17"/>
      <c r="JO5" s="17"/>
      <c r="JP5" s="17"/>
      <c r="JQ5" s="17"/>
      <c r="JR5" s="17"/>
      <c r="JS5" s="17"/>
      <c r="JT5" s="17"/>
      <c r="JU5" s="17"/>
    </row>
    <row r="6" spans="1:281" ht="29.25" customHeight="1" thickBot="1" x14ac:dyDescent="0.3">
      <c r="A6" s="230" t="s">
        <v>84</v>
      </c>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L6" s="231"/>
      <c r="CM6" s="231"/>
      <c r="CN6" s="231"/>
      <c r="CO6" s="231"/>
      <c r="CP6" s="231"/>
      <c r="CQ6" s="231"/>
      <c r="CR6" s="231"/>
      <c r="CS6" s="231"/>
      <c r="CT6" s="231"/>
      <c r="CU6" s="231"/>
      <c r="CV6" s="231"/>
      <c r="CW6" s="231"/>
      <c r="CX6" s="231"/>
      <c r="CY6" s="231"/>
      <c r="CZ6" s="231"/>
      <c r="DA6" s="231"/>
      <c r="DB6" s="231"/>
      <c r="DC6" s="231"/>
      <c r="DD6" s="231"/>
      <c r="DE6" s="231"/>
      <c r="DF6" s="231"/>
      <c r="DG6" s="231"/>
      <c r="DH6" s="231"/>
      <c r="DI6" s="231"/>
      <c r="DJ6" s="231"/>
      <c r="DK6" s="231"/>
      <c r="DL6" s="231"/>
      <c r="DM6" s="231"/>
      <c r="DN6" s="231"/>
      <c r="DO6" s="231"/>
      <c r="DP6" s="231"/>
      <c r="DQ6" s="231"/>
      <c r="DR6" s="231"/>
      <c r="DS6" s="231"/>
      <c r="DT6" s="231"/>
      <c r="DU6" s="231"/>
      <c r="DV6" s="231"/>
      <c r="DW6" s="231"/>
      <c r="DX6" s="231"/>
      <c r="DY6" s="231"/>
      <c r="DZ6" s="231"/>
      <c r="EA6" s="231"/>
      <c r="EB6" s="231"/>
      <c r="EC6" s="231"/>
      <c r="ED6" s="231"/>
      <c r="EE6" s="231"/>
      <c r="EF6" s="231"/>
      <c r="EG6" s="231"/>
      <c r="EH6" s="231"/>
      <c r="EI6" s="231"/>
      <c r="EJ6" s="231"/>
      <c r="EK6" s="231"/>
      <c r="EL6" s="231"/>
      <c r="EM6" s="231"/>
      <c r="EN6" s="231"/>
      <c r="EO6" s="231"/>
      <c r="EP6" s="231"/>
      <c r="EQ6" s="231"/>
      <c r="ER6" s="231"/>
      <c r="ES6" s="231"/>
      <c r="ET6" s="231"/>
      <c r="EU6" s="231"/>
      <c r="EV6" s="231"/>
      <c r="EW6" s="231"/>
      <c r="EX6" s="231"/>
      <c r="EY6" s="231"/>
      <c r="EZ6" s="231"/>
      <c r="FA6" s="231"/>
      <c r="FB6" s="231"/>
      <c r="FC6" s="231"/>
      <c r="FD6" s="231"/>
      <c r="FE6" s="231"/>
      <c r="FF6" s="231"/>
      <c r="FG6" s="231"/>
      <c r="FH6" s="231"/>
      <c r="FI6" s="231"/>
      <c r="FJ6" s="231"/>
      <c r="FK6" s="231"/>
      <c r="FL6" s="231"/>
      <c r="FM6" s="231"/>
      <c r="FN6" s="231"/>
      <c r="FO6" s="231"/>
      <c r="FP6" s="231"/>
      <c r="FQ6" s="231"/>
      <c r="FR6" s="231"/>
      <c r="FS6" s="231"/>
      <c r="FT6" s="231"/>
      <c r="FU6" s="231"/>
      <c r="FV6" s="231"/>
      <c r="FW6" s="231"/>
      <c r="FX6" s="231"/>
      <c r="FY6" s="231"/>
      <c r="FZ6" s="231"/>
      <c r="GA6" s="231"/>
      <c r="GB6" s="231"/>
      <c r="GC6" s="231"/>
      <c r="GD6" s="231"/>
      <c r="GE6" s="231"/>
      <c r="GF6" s="231"/>
      <c r="GG6" s="231"/>
      <c r="GH6" s="231"/>
      <c r="GI6" s="231"/>
      <c r="GJ6" s="231"/>
      <c r="GK6" s="231"/>
      <c r="GL6" s="231"/>
      <c r="GM6" s="231"/>
      <c r="GN6" s="231"/>
      <c r="GO6" s="231"/>
      <c r="GP6" s="231"/>
      <c r="GQ6" s="231"/>
      <c r="GR6" s="231"/>
      <c r="GS6" s="231"/>
      <c r="GT6" s="231"/>
      <c r="GU6" s="231"/>
      <c r="GV6" s="231"/>
      <c r="GW6" s="231"/>
      <c r="GX6" s="231"/>
      <c r="GY6" s="231"/>
      <c r="GZ6" s="231"/>
      <c r="HA6" s="231"/>
      <c r="HB6" s="231"/>
      <c r="HC6" s="231"/>
      <c r="HD6" s="231"/>
      <c r="HE6" s="231"/>
      <c r="HF6" s="231"/>
      <c r="HG6" s="231"/>
      <c r="HH6" s="231"/>
      <c r="HI6" s="231"/>
      <c r="HJ6" s="231"/>
      <c r="HK6" s="231"/>
      <c r="HL6" s="231"/>
      <c r="HM6" s="231"/>
      <c r="HN6" s="231"/>
      <c r="HO6" s="231"/>
      <c r="HP6" s="231"/>
      <c r="HQ6" s="231"/>
      <c r="HR6" s="231"/>
      <c r="HS6" s="231"/>
      <c r="HT6" s="231"/>
      <c r="HU6" s="231"/>
      <c r="HV6" s="231"/>
      <c r="HW6" s="231"/>
      <c r="HX6" s="231"/>
      <c r="HY6" s="231"/>
      <c r="HZ6" s="231"/>
      <c r="IA6" s="231"/>
      <c r="IB6" s="231"/>
      <c r="IC6" s="231"/>
      <c r="ID6" s="231"/>
      <c r="IE6" s="231"/>
      <c r="IF6" s="231"/>
      <c r="IG6" s="231"/>
      <c r="IH6" s="231"/>
      <c r="II6" s="231"/>
      <c r="IJ6" s="231"/>
      <c r="IK6" s="231"/>
      <c r="IL6" s="231"/>
      <c r="IM6" s="231"/>
      <c r="IN6" s="231"/>
      <c r="IO6" s="231"/>
      <c r="IP6" s="231"/>
      <c r="IQ6" s="231"/>
      <c r="IR6" s="231"/>
      <c r="IS6" s="231"/>
      <c r="IT6" s="231"/>
      <c r="IU6" s="231"/>
      <c r="IV6" s="231"/>
      <c r="IW6" s="231"/>
      <c r="IX6" s="231"/>
      <c r="IY6" s="231"/>
      <c r="IZ6" s="231"/>
      <c r="JA6" s="231"/>
      <c r="JB6" s="231"/>
      <c r="JC6" s="231"/>
      <c r="JD6" s="231"/>
      <c r="JE6" s="231"/>
      <c r="JF6" s="231"/>
      <c r="JG6" s="231"/>
      <c r="JH6" s="231"/>
      <c r="JI6" s="231"/>
      <c r="JJ6" s="231"/>
      <c r="JK6" s="231"/>
      <c r="JL6" s="231"/>
      <c r="JM6" s="231"/>
      <c r="JN6" s="231"/>
      <c r="JO6" s="231"/>
      <c r="JP6" s="231"/>
      <c r="JQ6" s="231"/>
      <c r="JR6" s="231"/>
      <c r="JS6" s="231"/>
      <c r="JT6" s="231"/>
      <c r="JU6" s="231"/>
    </row>
    <row r="7" spans="1:281" ht="5.0999999999999996" customHeight="1" thickBot="1" x14ac:dyDescent="0.3">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row>
    <row r="8" spans="1:281" ht="27.75" customHeight="1" x14ac:dyDescent="0.25">
      <c r="A8" s="85" t="s">
        <v>62</v>
      </c>
      <c r="B8" s="53"/>
      <c r="C8" s="53"/>
      <c r="D8" s="53"/>
      <c r="E8" s="53"/>
      <c r="F8" s="53"/>
      <c r="G8" s="53"/>
      <c r="H8" s="53"/>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54"/>
      <c r="FE8" s="54"/>
      <c r="FF8" s="54"/>
      <c r="FG8" s="54"/>
      <c r="FH8" s="54"/>
      <c r="FI8" s="54"/>
      <c r="FJ8" s="54"/>
      <c r="FK8" s="54"/>
      <c r="FL8" s="54"/>
      <c r="FM8" s="54"/>
      <c r="FN8" s="54"/>
      <c r="FO8" s="54"/>
      <c r="FP8" s="54"/>
      <c r="FQ8" s="54"/>
      <c r="FR8" s="54"/>
      <c r="FS8" s="54"/>
      <c r="FT8" s="54"/>
      <c r="FU8" s="54"/>
      <c r="FV8" s="54"/>
      <c r="FW8" s="54"/>
      <c r="FX8" s="54"/>
      <c r="FY8" s="54"/>
      <c r="FZ8" s="54"/>
      <c r="GA8" s="54"/>
      <c r="GB8" s="54"/>
      <c r="GC8" s="54"/>
      <c r="GD8" s="54"/>
      <c r="GE8" s="54"/>
      <c r="GF8" s="54"/>
      <c r="GG8" s="54"/>
      <c r="GH8" s="54"/>
      <c r="GI8" s="54"/>
      <c r="GJ8" s="54"/>
      <c r="GK8" s="54"/>
      <c r="GL8" s="54"/>
      <c r="GM8" s="54"/>
      <c r="GN8" s="54"/>
      <c r="GO8" s="54"/>
      <c r="GP8" s="54"/>
      <c r="GQ8" s="54"/>
      <c r="GR8" s="54"/>
      <c r="GS8" s="54"/>
      <c r="GT8" s="54"/>
      <c r="GU8" s="54"/>
      <c r="GV8" s="54"/>
      <c r="GW8" s="54"/>
      <c r="GX8" s="54"/>
      <c r="GY8" s="54"/>
      <c r="GZ8" s="54"/>
      <c r="HA8" s="54"/>
      <c r="HB8" s="54"/>
      <c r="HC8" s="54"/>
      <c r="HD8" s="54"/>
      <c r="HE8" s="54"/>
      <c r="HF8" s="54"/>
      <c r="HG8" s="54"/>
      <c r="HH8" s="54"/>
      <c r="HI8" s="54"/>
      <c r="HJ8" s="54"/>
      <c r="HK8" s="54"/>
      <c r="HL8" s="54"/>
      <c r="HM8" s="54"/>
      <c r="HN8" s="54"/>
      <c r="HO8" s="54"/>
      <c r="HP8" s="54"/>
      <c r="HQ8" s="54"/>
      <c r="HR8" s="54"/>
      <c r="HS8" s="54"/>
      <c r="HT8" s="54"/>
      <c r="HU8" s="54"/>
      <c r="HV8" s="54"/>
      <c r="HW8" s="54"/>
      <c r="HX8" s="54"/>
      <c r="HY8" s="54"/>
      <c r="HZ8" s="54"/>
      <c r="IA8" s="54"/>
      <c r="IB8" s="54"/>
      <c r="IC8" s="54"/>
      <c r="ID8" s="54"/>
      <c r="IE8" s="54"/>
      <c r="IF8" s="54"/>
      <c r="IG8" s="54"/>
      <c r="IH8" s="54"/>
      <c r="II8" s="54"/>
      <c r="IJ8" s="54"/>
      <c r="IK8" s="54"/>
      <c r="IL8" s="54"/>
      <c r="IM8" s="54"/>
      <c r="IN8" s="54"/>
      <c r="IO8" s="54"/>
      <c r="IP8" s="54"/>
      <c r="IQ8" s="54"/>
      <c r="IR8" s="54"/>
      <c r="IS8" s="54"/>
      <c r="IT8" s="54"/>
      <c r="IU8" s="54"/>
      <c r="IV8" s="54"/>
      <c r="IW8" s="54"/>
      <c r="IX8" s="54"/>
      <c r="IY8" s="54"/>
      <c r="IZ8" s="54"/>
      <c r="JA8" s="54"/>
      <c r="JB8" s="54"/>
      <c r="JC8" s="54"/>
      <c r="JD8" s="54"/>
      <c r="JE8" s="54"/>
      <c r="JF8" s="54"/>
      <c r="JG8" s="54"/>
      <c r="JH8" s="54"/>
      <c r="JI8" s="54"/>
      <c r="JJ8" s="54"/>
      <c r="JK8" s="54"/>
      <c r="JL8" s="54"/>
      <c r="JM8" s="54"/>
      <c r="JN8" s="54"/>
      <c r="JO8" s="54"/>
      <c r="JP8" s="54"/>
      <c r="JQ8" s="54"/>
      <c r="JR8" s="54"/>
      <c r="JS8" s="54"/>
      <c r="JT8" s="54"/>
      <c r="JU8" s="54"/>
    </row>
    <row r="9" spans="1:281" ht="5.0999999999999996" customHeight="1" thickBot="1" x14ac:dyDescent="0.3"/>
    <row r="10" spans="1:281" ht="15" customHeight="1" x14ac:dyDescent="0.25">
      <c r="A10" s="216" t="s">
        <v>10</v>
      </c>
      <c r="B10" s="22" t="s">
        <v>63</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c r="IA10" s="23"/>
      <c r="IB10" s="23"/>
      <c r="IC10" s="23"/>
      <c r="ID10" s="23"/>
      <c r="IE10" s="23"/>
      <c r="IF10" s="23"/>
      <c r="IG10" s="23"/>
      <c r="IH10" s="23"/>
      <c r="II10" s="23"/>
      <c r="IJ10" s="23"/>
      <c r="IK10" s="23"/>
      <c r="IL10" s="23"/>
      <c r="IM10" s="23"/>
      <c r="IN10" s="23"/>
      <c r="IO10" s="23"/>
      <c r="IP10" s="23"/>
      <c r="IQ10" s="23"/>
      <c r="IR10" s="23"/>
      <c r="IS10" s="23"/>
      <c r="IT10" s="23"/>
      <c r="IU10" s="23"/>
      <c r="IV10" s="23"/>
      <c r="IW10" s="23"/>
      <c r="IX10" s="23"/>
      <c r="IY10" s="23"/>
      <c r="IZ10" s="23"/>
      <c r="JA10" s="23"/>
      <c r="JB10" s="23"/>
      <c r="JC10" s="23"/>
      <c r="JD10" s="23"/>
      <c r="JE10" s="23"/>
      <c r="JF10" s="23"/>
      <c r="JG10" s="23"/>
      <c r="JH10" s="23"/>
      <c r="JI10" s="23"/>
      <c r="JJ10" s="23"/>
      <c r="JK10" s="23"/>
      <c r="JL10" s="23"/>
      <c r="JM10" s="23"/>
      <c r="JN10" s="23"/>
      <c r="JO10" s="23"/>
      <c r="JP10" s="23"/>
      <c r="JQ10" s="23"/>
      <c r="JR10" s="23"/>
      <c r="JS10" s="23"/>
      <c r="JT10" s="23"/>
      <c r="JU10" s="24"/>
    </row>
    <row r="11" spans="1:281" ht="33" customHeight="1" x14ac:dyDescent="0.25">
      <c r="A11" s="217"/>
      <c r="B11" s="20" t="s">
        <v>279</v>
      </c>
      <c r="C11" s="21" t="s">
        <v>280</v>
      </c>
      <c r="D11" s="21" t="s">
        <v>281</v>
      </c>
      <c r="E11" s="21" t="s">
        <v>282</v>
      </c>
      <c r="F11" s="21" t="s">
        <v>283</v>
      </c>
      <c r="G11" s="21" t="s">
        <v>284</v>
      </c>
      <c r="H11" s="21" t="s">
        <v>285</v>
      </c>
      <c r="I11" s="21" t="s">
        <v>286</v>
      </c>
      <c r="J11" s="21" t="s">
        <v>287</v>
      </c>
      <c r="K11" s="21" t="s">
        <v>288</v>
      </c>
      <c r="L11" s="21" t="s">
        <v>289</v>
      </c>
      <c r="M11" s="21" t="s">
        <v>290</v>
      </c>
      <c r="N11" s="21" t="s">
        <v>291</v>
      </c>
      <c r="O11" s="21" t="s">
        <v>292</v>
      </c>
      <c r="P11" s="21" t="s">
        <v>293</v>
      </c>
      <c r="Q11" s="21" t="s">
        <v>294</v>
      </c>
      <c r="R11" s="21" t="s">
        <v>295</v>
      </c>
      <c r="S11" s="21" t="s">
        <v>296</v>
      </c>
      <c r="T11" s="21" t="s">
        <v>297</v>
      </c>
      <c r="U11" s="21" t="s">
        <v>298</v>
      </c>
      <c r="V11" s="21" t="s">
        <v>252</v>
      </c>
      <c r="W11" s="21" t="s">
        <v>299</v>
      </c>
      <c r="X11" s="21" t="s">
        <v>300</v>
      </c>
      <c r="Y11" s="21" t="s">
        <v>301</v>
      </c>
      <c r="Z11" s="21" t="s">
        <v>302</v>
      </c>
      <c r="AA11" s="21" t="s">
        <v>303</v>
      </c>
      <c r="AB11" s="21" t="s">
        <v>304</v>
      </c>
      <c r="AC11" s="21" t="s">
        <v>305</v>
      </c>
      <c r="AD11" s="21" t="s">
        <v>306</v>
      </c>
      <c r="AE11" s="21" t="s">
        <v>307</v>
      </c>
      <c r="AF11" s="21" t="s">
        <v>308</v>
      </c>
      <c r="AG11" s="21" t="s">
        <v>309</v>
      </c>
      <c r="AH11" s="21" t="s">
        <v>310</v>
      </c>
      <c r="AI11" s="21" t="s">
        <v>311</v>
      </c>
      <c r="AJ11" s="21" t="s">
        <v>312</v>
      </c>
      <c r="AK11" s="21" t="s">
        <v>313</v>
      </c>
      <c r="AL11" s="21" t="s">
        <v>314</v>
      </c>
      <c r="AM11" s="21" t="s">
        <v>315</v>
      </c>
      <c r="AN11" s="21" t="s">
        <v>316</v>
      </c>
      <c r="AO11" s="21" t="s">
        <v>317</v>
      </c>
      <c r="AP11" s="21" t="s">
        <v>318</v>
      </c>
      <c r="AQ11" s="21" t="s">
        <v>319</v>
      </c>
      <c r="AR11" s="21" t="s">
        <v>320</v>
      </c>
      <c r="AS11" s="21" t="s">
        <v>321</v>
      </c>
      <c r="AT11" s="21" t="s">
        <v>322</v>
      </c>
      <c r="AU11" s="21" t="s">
        <v>323</v>
      </c>
      <c r="AV11" s="21" t="s">
        <v>324</v>
      </c>
      <c r="AW11" s="21" t="s">
        <v>325</v>
      </c>
      <c r="AX11" s="21" t="s">
        <v>326</v>
      </c>
      <c r="AY11" s="21" t="s">
        <v>327</v>
      </c>
      <c r="AZ11" s="21" t="s">
        <v>328</v>
      </c>
      <c r="BA11" s="21" t="s">
        <v>329</v>
      </c>
      <c r="BB11" s="21" t="s">
        <v>330</v>
      </c>
      <c r="BC11" s="21" t="s">
        <v>331</v>
      </c>
      <c r="BD11" s="21" t="s">
        <v>332</v>
      </c>
      <c r="BE11" s="21" t="s">
        <v>333</v>
      </c>
      <c r="BF11" s="21" t="s">
        <v>334</v>
      </c>
      <c r="BG11" s="21" t="s">
        <v>335</v>
      </c>
      <c r="BH11" s="21" t="s">
        <v>336</v>
      </c>
      <c r="BI11" s="21" t="s">
        <v>337</v>
      </c>
      <c r="BJ11" s="21" t="s">
        <v>338</v>
      </c>
      <c r="BK11" s="21" t="s">
        <v>339</v>
      </c>
      <c r="BL11" s="21" t="s">
        <v>340</v>
      </c>
      <c r="BM11" s="21" t="s">
        <v>250</v>
      </c>
      <c r="BN11" s="21" t="s">
        <v>341</v>
      </c>
      <c r="BO11" s="21" t="s">
        <v>342</v>
      </c>
      <c r="BP11" s="21" t="s">
        <v>343</v>
      </c>
      <c r="BQ11" s="21" t="s">
        <v>344</v>
      </c>
      <c r="BR11" s="21" t="s">
        <v>345</v>
      </c>
      <c r="BS11" s="21" t="s">
        <v>346</v>
      </c>
      <c r="BT11" s="21" t="s">
        <v>347</v>
      </c>
      <c r="BU11" s="21" t="s">
        <v>348</v>
      </c>
      <c r="BV11" s="21" t="s">
        <v>349</v>
      </c>
      <c r="BW11" s="21" t="s">
        <v>350</v>
      </c>
      <c r="BX11" s="21" t="s">
        <v>351</v>
      </c>
      <c r="BY11" s="21" t="s">
        <v>352</v>
      </c>
      <c r="BZ11" s="21" t="s">
        <v>353</v>
      </c>
      <c r="CA11" s="21" t="s">
        <v>354</v>
      </c>
      <c r="CB11" s="21" t="s">
        <v>355</v>
      </c>
      <c r="CC11" s="21" t="s">
        <v>356</v>
      </c>
      <c r="CD11" s="21" t="s">
        <v>357</v>
      </c>
      <c r="CE11" s="21" t="s">
        <v>358</v>
      </c>
      <c r="CF11" s="21" t="s">
        <v>359</v>
      </c>
      <c r="CG11" s="21" t="s">
        <v>360</v>
      </c>
      <c r="CH11" s="21" t="s">
        <v>361</v>
      </c>
      <c r="CI11" s="21" t="s">
        <v>362</v>
      </c>
      <c r="CJ11" s="21" t="s">
        <v>363</v>
      </c>
      <c r="CK11" s="21" t="s">
        <v>364</v>
      </c>
      <c r="CL11" s="21" t="s">
        <v>365</v>
      </c>
      <c r="CM11" s="21" t="s">
        <v>366</v>
      </c>
      <c r="CN11" s="21" t="s">
        <v>367</v>
      </c>
      <c r="CO11" s="21" t="s">
        <v>368</v>
      </c>
      <c r="CP11" s="21" t="s">
        <v>369</v>
      </c>
      <c r="CQ11" s="21" t="s">
        <v>370</v>
      </c>
      <c r="CR11" s="21" t="s">
        <v>371</v>
      </c>
      <c r="CS11" s="21" t="s">
        <v>372</v>
      </c>
      <c r="CT11" s="21" t="s">
        <v>373</v>
      </c>
      <c r="CU11" s="21" t="s">
        <v>374</v>
      </c>
      <c r="CV11" s="21" t="s">
        <v>375</v>
      </c>
      <c r="CW11" s="21" t="s">
        <v>376</v>
      </c>
      <c r="CX11" s="21" t="s">
        <v>377</v>
      </c>
      <c r="CY11" s="21" t="s">
        <v>378</v>
      </c>
      <c r="CZ11" s="21" t="s">
        <v>379</v>
      </c>
      <c r="DA11" s="21" t="s">
        <v>380</v>
      </c>
      <c r="DB11" s="21" t="s">
        <v>381</v>
      </c>
      <c r="DC11" s="21" t="s">
        <v>382</v>
      </c>
      <c r="DD11" s="21" t="s">
        <v>383</v>
      </c>
      <c r="DE11" s="21" t="s">
        <v>384</v>
      </c>
      <c r="DF11" s="21" t="s">
        <v>385</v>
      </c>
      <c r="DG11" s="21" t="s">
        <v>386</v>
      </c>
      <c r="DH11" s="21" t="s">
        <v>387</v>
      </c>
      <c r="DI11" s="21" t="s">
        <v>388</v>
      </c>
      <c r="DJ11" s="21" t="s">
        <v>389</v>
      </c>
      <c r="DK11" s="21" t="s">
        <v>390</v>
      </c>
      <c r="DL11" s="21" t="s">
        <v>391</v>
      </c>
      <c r="DM11" s="21" t="s">
        <v>392</v>
      </c>
      <c r="DN11" s="21" t="s">
        <v>393</v>
      </c>
      <c r="DO11" s="21" t="s">
        <v>394</v>
      </c>
      <c r="DP11" s="21" t="s">
        <v>395</v>
      </c>
      <c r="DQ11" s="21" t="s">
        <v>396</v>
      </c>
      <c r="DR11" s="21" t="s">
        <v>397</v>
      </c>
      <c r="DS11" s="21" t="s">
        <v>398</v>
      </c>
      <c r="DT11" s="21" t="s">
        <v>399</v>
      </c>
      <c r="DU11" s="21" t="s">
        <v>400</v>
      </c>
      <c r="DV11" s="21" t="s">
        <v>401</v>
      </c>
      <c r="DW11" s="21" t="s">
        <v>402</v>
      </c>
      <c r="DX11" s="21" t="s">
        <v>403</v>
      </c>
      <c r="DY11" s="21" t="s">
        <v>404</v>
      </c>
      <c r="DZ11" s="21" t="s">
        <v>405</v>
      </c>
      <c r="EA11" s="21" t="s">
        <v>406</v>
      </c>
      <c r="EB11" s="21" t="s">
        <v>407</v>
      </c>
      <c r="EC11" s="21" t="s">
        <v>408</v>
      </c>
      <c r="ED11" s="21" t="s">
        <v>409</v>
      </c>
      <c r="EE11" s="21" t="s">
        <v>410</v>
      </c>
      <c r="EF11" s="21" t="s">
        <v>411</v>
      </c>
      <c r="EG11" s="21" t="s">
        <v>412</v>
      </c>
      <c r="EH11" s="21" t="s">
        <v>413</v>
      </c>
      <c r="EI11" s="21" t="s">
        <v>275</v>
      </c>
      <c r="EJ11" s="21" t="s">
        <v>414</v>
      </c>
      <c r="EK11" s="21" t="s">
        <v>415</v>
      </c>
      <c r="EL11" s="21" t="s">
        <v>416</v>
      </c>
      <c r="EM11" s="21" t="s">
        <v>417</v>
      </c>
      <c r="EN11" s="21" t="s">
        <v>418</v>
      </c>
      <c r="EO11" s="21" t="s">
        <v>419</v>
      </c>
      <c r="EP11" s="21" t="s">
        <v>420</v>
      </c>
      <c r="EQ11" s="21" t="s">
        <v>421</v>
      </c>
      <c r="ER11" s="21" t="s">
        <v>422</v>
      </c>
      <c r="ES11" s="21" t="s">
        <v>423</v>
      </c>
      <c r="ET11" s="21" t="s">
        <v>424</v>
      </c>
      <c r="EU11" s="21" t="s">
        <v>425</v>
      </c>
      <c r="EV11" s="21" t="s">
        <v>426</v>
      </c>
      <c r="EW11" s="21" t="s">
        <v>427</v>
      </c>
      <c r="EX11" s="21" t="s">
        <v>428</v>
      </c>
      <c r="EY11" s="21" t="s">
        <v>429</v>
      </c>
      <c r="EZ11" s="21" t="s">
        <v>430</v>
      </c>
      <c r="FA11" s="21" t="s">
        <v>431</v>
      </c>
      <c r="FB11" s="21" t="s">
        <v>432</v>
      </c>
      <c r="FC11" s="21" t="s">
        <v>433</v>
      </c>
      <c r="FD11" s="21" t="s">
        <v>253</v>
      </c>
      <c r="FE11" s="21" t="s">
        <v>434</v>
      </c>
      <c r="FF11" s="21" t="s">
        <v>435</v>
      </c>
      <c r="FG11" s="21" t="s">
        <v>436</v>
      </c>
      <c r="FH11" s="21" t="s">
        <v>437</v>
      </c>
      <c r="FI11" s="21" t="s">
        <v>438</v>
      </c>
      <c r="FJ11" s="21" t="s">
        <v>439</v>
      </c>
      <c r="FK11" s="21" t="s">
        <v>440</v>
      </c>
      <c r="FL11" s="21" t="s">
        <v>441</v>
      </c>
      <c r="FM11" s="21" t="s">
        <v>442</v>
      </c>
      <c r="FN11" s="21" t="s">
        <v>251</v>
      </c>
      <c r="FO11" s="21" t="s">
        <v>443</v>
      </c>
      <c r="FP11" s="21" t="s">
        <v>444</v>
      </c>
      <c r="FQ11" s="21" t="s">
        <v>445</v>
      </c>
      <c r="FR11" s="21" t="s">
        <v>446</v>
      </c>
      <c r="FS11" s="21" t="s">
        <v>447</v>
      </c>
      <c r="FT11" s="21" t="s">
        <v>448</v>
      </c>
      <c r="FU11" s="21" t="s">
        <v>449</v>
      </c>
      <c r="FV11" s="21" t="s">
        <v>450</v>
      </c>
      <c r="FW11" s="21" t="s">
        <v>451</v>
      </c>
      <c r="FX11" s="21" t="s">
        <v>452</v>
      </c>
      <c r="FY11" s="21" t="s">
        <v>453</v>
      </c>
      <c r="FZ11" s="21" t="s">
        <v>454</v>
      </c>
      <c r="GA11" s="21" t="s">
        <v>455</v>
      </c>
      <c r="GB11" s="21" t="s">
        <v>456</v>
      </c>
      <c r="GC11" s="21" t="s">
        <v>457</v>
      </c>
      <c r="GD11" s="21" t="s">
        <v>458</v>
      </c>
      <c r="GE11" s="21" t="s">
        <v>459</v>
      </c>
      <c r="GF11" s="21" t="s">
        <v>460</v>
      </c>
      <c r="GG11" s="21" t="s">
        <v>461</v>
      </c>
      <c r="GH11" s="21" t="s">
        <v>462</v>
      </c>
      <c r="GI11" s="21" t="s">
        <v>463</v>
      </c>
      <c r="GJ11" s="21" t="s">
        <v>464</v>
      </c>
      <c r="GK11" s="21" t="s">
        <v>465</v>
      </c>
      <c r="GL11" s="21" t="s">
        <v>466</v>
      </c>
      <c r="GM11" s="21" t="s">
        <v>467</v>
      </c>
      <c r="GN11" s="21" t="s">
        <v>468</v>
      </c>
      <c r="GO11" s="21" t="s">
        <v>469</v>
      </c>
      <c r="GP11" s="21" t="s">
        <v>470</v>
      </c>
      <c r="GQ11" s="21" t="s">
        <v>471</v>
      </c>
      <c r="GR11" s="21" t="s">
        <v>472</v>
      </c>
      <c r="GS11" s="21" t="s">
        <v>473</v>
      </c>
      <c r="GT11" s="21" t="s">
        <v>474</v>
      </c>
      <c r="GU11" s="21" t="s">
        <v>249</v>
      </c>
      <c r="GV11" s="21" t="s">
        <v>475</v>
      </c>
      <c r="GW11" s="21" t="s">
        <v>476</v>
      </c>
      <c r="GX11" s="21" t="s">
        <v>477</v>
      </c>
      <c r="GY11" s="21" t="s">
        <v>478</v>
      </c>
      <c r="GZ11" s="21" t="s">
        <v>479</v>
      </c>
      <c r="HA11" s="21" t="s">
        <v>480</v>
      </c>
      <c r="HB11" s="21" t="s">
        <v>481</v>
      </c>
      <c r="HC11" s="21" t="s">
        <v>482</v>
      </c>
      <c r="HD11" s="21" t="s">
        <v>483</v>
      </c>
      <c r="HE11" s="21" t="s">
        <v>484</v>
      </c>
      <c r="HF11" s="21" t="s">
        <v>485</v>
      </c>
      <c r="HG11" s="21" t="s">
        <v>486</v>
      </c>
      <c r="HH11" s="21" t="s">
        <v>487</v>
      </c>
      <c r="HI11" s="21" t="s">
        <v>488</v>
      </c>
      <c r="HJ11" s="21" t="s">
        <v>489</v>
      </c>
      <c r="HK11" s="21" t="s">
        <v>490</v>
      </c>
      <c r="HL11" s="21" t="s">
        <v>491</v>
      </c>
      <c r="HM11" s="21" t="s">
        <v>492</v>
      </c>
      <c r="HN11" s="21" t="s">
        <v>276</v>
      </c>
      <c r="HO11" s="21" t="s">
        <v>493</v>
      </c>
      <c r="HP11" s="21" t="s">
        <v>494</v>
      </c>
      <c r="HQ11" s="21" t="s">
        <v>495</v>
      </c>
      <c r="HR11" s="21" t="s">
        <v>496</v>
      </c>
      <c r="HS11" s="21" t="s">
        <v>497</v>
      </c>
      <c r="HT11" s="21" t="s">
        <v>498</v>
      </c>
      <c r="HU11" s="21" t="s">
        <v>499</v>
      </c>
      <c r="HV11" s="21" t="s">
        <v>500</v>
      </c>
      <c r="HW11" s="21" t="s">
        <v>501</v>
      </c>
      <c r="HX11" s="21" t="s">
        <v>502</v>
      </c>
      <c r="HY11" s="21" t="s">
        <v>503</v>
      </c>
      <c r="HZ11" s="21" t="s">
        <v>504</v>
      </c>
      <c r="IA11" s="21" t="s">
        <v>505</v>
      </c>
      <c r="IB11" s="21" t="s">
        <v>506</v>
      </c>
      <c r="IC11" s="21" t="s">
        <v>507</v>
      </c>
      <c r="ID11" s="21" t="s">
        <v>508</v>
      </c>
      <c r="IE11" s="21" t="s">
        <v>509</v>
      </c>
      <c r="IF11" s="21" t="s">
        <v>510</v>
      </c>
      <c r="IG11" s="21" t="s">
        <v>511</v>
      </c>
      <c r="IH11" s="21" t="s">
        <v>512</v>
      </c>
      <c r="II11" s="21" t="s">
        <v>513</v>
      </c>
      <c r="IJ11" s="21" t="s">
        <v>514</v>
      </c>
      <c r="IK11" s="21" t="s">
        <v>515</v>
      </c>
      <c r="IL11" s="21" t="s">
        <v>516</v>
      </c>
      <c r="IM11" s="21" t="s">
        <v>517</v>
      </c>
      <c r="IN11" s="21" t="s">
        <v>518</v>
      </c>
      <c r="IO11" s="21" t="s">
        <v>519</v>
      </c>
      <c r="IP11" s="21" t="s">
        <v>520</v>
      </c>
      <c r="IQ11" s="21" t="s">
        <v>521</v>
      </c>
      <c r="IR11" s="21" t="s">
        <v>522</v>
      </c>
      <c r="IS11" s="21" t="s">
        <v>523</v>
      </c>
      <c r="IT11" s="21" t="s">
        <v>524</v>
      </c>
      <c r="IU11" s="21" t="s">
        <v>525</v>
      </c>
      <c r="IV11" s="21" t="s">
        <v>526</v>
      </c>
      <c r="IW11" s="21" t="s">
        <v>527</v>
      </c>
      <c r="IX11" s="21" t="s">
        <v>528</v>
      </c>
      <c r="IY11" s="21" t="s">
        <v>529</v>
      </c>
      <c r="IZ11" s="21" t="s">
        <v>530</v>
      </c>
      <c r="JA11" s="21" t="s">
        <v>531</v>
      </c>
      <c r="JB11" s="21" t="s">
        <v>532</v>
      </c>
      <c r="JC11" s="21" t="s">
        <v>533</v>
      </c>
      <c r="JD11" s="21" t="s">
        <v>534</v>
      </c>
      <c r="JE11" s="21" t="s">
        <v>535</v>
      </c>
      <c r="JF11" s="21" t="s">
        <v>536</v>
      </c>
      <c r="JG11" s="21" t="s">
        <v>17</v>
      </c>
      <c r="JH11" s="21" t="s">
        <v>18</v>
      </c>
      <c r="JI11" s="21" t="s">
        <v>19</v>
      </c>
      <c r="JJ11" s="21" t="s">
        <v>20</v>
      </c>
      <c r="JK11" s="21" t="s">
        <v>21</v>
      </c>
      <c r="JL11" s="21" t="s">
        <v>22</v>
      </c>
      <c r="JM11" s="21" t="s">
        <v>277</v>
      </c>
      <c r="JN11" s="21" t="s">
        <v>13</v>
      </c>
      <c r="JO11" s="21" t="s">
        <v>260</v>
      </c>
      <c r="JP11" s="21" t="s">
        <v>261</v>
      </c>
      <c r="JQ11" s="21" t="s">
        <v>262</v>
      </c>
      <c r="JR11" s="21" t="s">
        <v>263</v>
      </c>
      <c r="JS11" s="21" t="s">
        <v>264</v>
      </c>
      <c r="JT11" s="21" t="s">
        <v>265</v>
      </c>
      <c r="JU11" s="25" t="s">
        <v>537</v>
      </c>
    </row>
    <row r="12" spans="1:281" ht="15" customHeight="1" x14ac:dyDescent="0.25">
      <c r="A12" s="48" t="s">
        <v>13</v>
      </c>
      <c r="B12" s="46">
        <v>1350.491</v>
      </c>
      <c r="C12" s="46">
        <v>1327.105</v>
      </c>
      <c r="D12" s="46">
        <v>1229.404</v>
      </c>
      <c r="E12" s="46">
        <v>1153.7345</v>
      </c>
      <c r="F12" s="46">
        <v>1133.3415</v>
      </c>
      <c r="G12" s="46">
        <v>1126.1790000000001</v>
      </c>
      <c r="H12" s="46">
        <v>1107.9680000000001</v>
      </c>
      <c r="I12" s="46">
        <v>1100.768</v>
      </c>
      <c r="J12" s="46">
        <v>1096.3679999999999</v>
      </c>
      <c r="K12" s="46">
        <v>1078.473</v>
      </c>
      <c r="L12" s="46">
        <v>1037.0039999999999</v>
      </c>
      <c r="M12" s="46">
        <v>995.11450000000002</v>
      </c>
      <c r="N12" s="46">
        <v>963.89949999999999</v>
      </c>
      <c r="O12" s="46">
        <v>947.13049999999998</v>
      </c>
      <c r="P12" s="46">
        <v>940.06349999999998</v>
      </c>
      <c r="Q12" s="46">
        <v>938.11850000000004</v>
      </c>
      <c r="R12" s="46">
        <v>934.51350000000002</v>
      </c>
      <c r="S12" s="46">
        <v>922.7115</v>
      </c>
      <c r="T12" s="46">
        <v>918.43349999999998</v>
      </c>
      <c r="U12" s="46">
        <v>916.33349999999996</v>
      </c>
      <c r="V12" s="46">
        <v>897.79600000000005</v>
      </c>
      <c r="W12" s="46">
        <v>890.43</v>
      </c>
      <c r="X12" s="46">
        <v>871.6</v>
      </c>
      <c r="Y12" s="46">
        <v>871.59900000000005</v>
      </c>
      <c r="Z12" s="46">
        <v>861.28599999999994</v>
      </c>
      <c r="AA12" s="46">
        <v>841.25599999999997</v>
      </c>
      <c r="AB12" s="46">
        <v>833.62400000000002</v>
      </c>
      <c r="AC12" s="46">
        <v>799.654</v>
      </c>
      <c r="AD12" s="46">
        <v>863.38400000000001</v>
      </c>
      <c r="AE12" s="46">
        <v>987.16700000000003</v>
      </c>
      <c r="AF12" s="46">
        <v>1001.967</v>
      </c>
      <c r="AG12" s="46">
        <v>817.52099999999996</v>
      </c>
      <c r="AH12" s="46">
        <v>837.71799999999996</v>
      </c>
      <c r="AI12" s="46">
        <v>856.01099999999997</v>
      </c>
      <c r="AJ12" s="46">
        <v>866.96799999999996</v>
      </c>
      <c r="AK12" s="46">
        <v>881.36400000000003</v>
      </c>
      <c r="AL12" s="46">
        <v>909.70799999999997</v>
      </c>
      <c r="AM12" s="46">
        <v>911.78399999999999</v>
      </c>
      <c r="AN12" s="46">
        <v>931.06899999999996</v>
      </c>
      <c r="AO12" s="46">
        <v>958.92700000000002</v>
      </c>
      <c r="AP12" s="46">
        <v>934.50900000000001</v>
      </c>
      <c r="AQ12" s="46">
        <v>919.16300000000001</v>
      </c>
      <c r="AR12" s="46">
        <v>908.16300000000001</v>
      </c>
      <c r="AS12" s="46">
        <v>910.46299999999997</v>
      </c>
      <c r="AT12" s="46">
        <v>896.96299999999997</v>
      </c>
      <c r="AU12" s="46">
        <v>939.90899999999999</v>
      </c>
      <c r="AV12" s="46">
        <v>1078.4739999999999</v>
      </c>
      <c r="AW12" s="46">
        <v>1080.181</v>
      </c>
      <c r="AX12" s="46">
        <v>1153.2449999999999</v>
      </c>
      <c r="AY12" s="46">
        <v>1160.6614999999999</v>
      </c>
      <c r="AZ12" s="46">
        <v>1156.6614999999999</v>
      </c>
      <c r="BA12" s="46">
        <v>1140.8615</v>
      </c>
      <c r="BB12" s="46">
        <v>1125.4725000000001</v>
      </c>
      <c r="BC12" s="46">
        <v>1113.0515</v>
      </c>
      <c r="BD12" s="46">
        <v>1097.6724999999999</v>
      </c>
      <c r="BE12" s="46">
        <v>1088.3035</v>
      </c>
      <c r="BF12" s="46">
        <v>1080.3275000000001</v>
      </c>
      <c r="BG12" s="46">
        <v>1088.3025</v>
      </c>
      <c r="BH12" s="46">
        <v>1064.5615</v>
      </c>
      <c r="BI12" s="46">
        <v>1062.5965000000001</v>
      </c>
      <c r="BJ12" s="46">
        <v>1042.7974999999999</v>
      </c>
      <c r="BK12" s="46">
        <v>1022.1445</v>
      </c>
      <c r="BL12" s="46">
        <v>1013.4595</v>
      </c>
      <c r="BM12" s="46">
        <v>1002.5285</v>
      </c>
      <c r="BN12" s="46">
        <v>994.74350000000004</v>
      </c>
      <c r="BO12" s="46">
        <v>980.81650000000002</v>
      </c>
      <c r="BP12" s="46">
        <v>976.80550000000005</v>
      </c>
      <c r="BQ12" s="46">
        <v>959.36350000000004</v>
      </c>
      <c r="BR12" s="46">
        <v>948.73050000000001</v>
      </c>
      <c r="BS12" s="46">
        <v>941.10649999999998</v>
      </c>
      <c r="BT12" s="46">
        <v>918.13750000000005</v>
      </c>
      <c r="BU12" s="46">
        <v>931.22149999999999</v>
      </c>
      <c r="BV12" s="46">
        <v>946.22149999999999</v>
      </c>
      <c r="BW12" s="46">
        <v>959.85850000000005</v>
      </c>
      <c r="BX12" s="46">
        <v>970.85850000000005</v>
      </c>
      <c r="BY12" s="46">
        <v>979.0625</v>
      </c>
      <c r="BZ12" s="46">
        <v>1214.4459999999999</v>
      </c>
      <c r="CA12" s="46">
        <v>1001.1515000000001</v>
      </c>
      <c r="CB12" s="46">
        <v>1017.0085</v>
      </c>
      <c r="CC12" s="46">
        <v>1029.9295</v>
      </c>
      <c r="CD12" s="46">
        <v>1035.1385</v>
      </c>
      <c r="CE12" s="46">
        <v>1038.6675</v>
      </c>
      <c r="CF12" s="46">
        <v>1047.0815</v>
      </c>
      <c r="CG12" s="46">
        <v>1054.2435</v>
      </c>
      <c r="CH12" s="46">
        <v>1062.8465000000001</v>
      </c>
      <c r="CI12" s="46">
        <v>1065.3405</v>
      </c>
      <c r="CJ12" s="46">
        <v>1079.7474999999999</v>
      </c>
      <c r="CK12" s="46">
        <v>1097.0255</v>
      </c>
      <c r="CL12" s="46">
        <v>1109.5065</v>
      </c>
      <c r="CM12" s="46">
        <v>1005.9285</v>
      </c>
      <c r="CN12" s="46">
        <v>1017.3545</v>
      </c>
      <c r="CO12" s="46">
        <v>1009.3285</v>
      </c>
      <c r="CP12" s="46">
        <v>1023.9855</v>
      </c>
      <c r="CQ12" s="46">
        <v>1040.4024999999999</v>
      </c>
      <c r="CR12" s="46">
        <v>1044.2045000000001</v>
      </c>
      <c r="CS12" s="46">
        <v>1046.9124999999999</v>
      </c>
      <c r="CT12" s="46">
        <v>1023.7635</v>
      </c>
      <c r="CU12" s="46">
        <v>1244.1410000000001</v>
      </c>
      <c r="CV12" s="46">
        <v>1249.097</v>
      </c>
      <c r="CW12" s="46">
        <v>1190.7619999999999</v>
      </c>
      <c r="CX12" s="46">
        <v>1181.588</v>
      </c>
      <c r="CY12" s="46">
        <v>1176.4680000000001</v>
      </c>
      <c r="CZ12" s="46">
        <v>1166.6890000000001</v>
      </c>
      <c r="DA12" s="46">
        <v>1212.1465000000001</v>
      </c>
      <c r="DB12" s="46">
        <v>1091.2135000000001</v>
      </c>
      <c r="DC12" s="46">
        <v>1166.3074999999999</v>
      </c>
      <c r="DD12" s="46">
        <v>1249.096</v>
      </c>
      <c r="DE12" s="46">
        <v>1148.0305000000001</v>
      </c>
      <c r="DF12" s="46">
        <v>1133.9604999999999</v>
      </c>
      <c r="DG12" s="46">
        <v>1119.1295</v>
      </c>
      <c r="DH12" s="46">
        <v>1114.2805000000001</v>
      </c>
      <c r="DI12" s="46">
        <v>1106.3585</v>
      </c>
      <c r="DJ12" s="46">
        <v>1104.6534999999999</v>
      </c>
      <c r="DK12" s="46">
        <v>1097.7435</v>
      </c>
      <c r="DL12" s="46">
        <v>881.78650000000005</v>
      </c>
      <c r="DM12" s="46">
        <v>848.23350000000005</v>
      </c>
      <c r="DN12" s="46">
        <v>839.78949999999998</v>
      </c>
      <c r="DO12" s="46">
        <v>805.5865</v>
      </c>
      <c r="DP12" s="46">
        <v>796.39549999999997</v>
      </c>
      <c r="DQ12" s="46">
        <v>754.58950000000004</v>
      </c>
      <c r="DR12" s="46">
        <v>698.98950000000002</v>
      </c>
      <c r="DS12" s="46">
        <v>624.43949999999995</v>
      </c>
      <c r="DT12" s="46">
        <v>609.58749999999998</v>
      </c>
      <c r="DU12" s="46">
        <v>598.47149999999999</v>
      </c>
      <c r="DV12" s="46">
        <v>591.67499999999995</v>
      </c>
      <c r="DW12" s="46">
        <v>586.06200000000001</v>
      </c>
      <c r="DX12" s="46">
        <v>1028.6765</v>
      </c>
      <c r="DY12" s="46">
        <v>1036.0235</v>
      </c>
      <c r="DZ12" s="46">
        <v>1235.8040000000001</v>
      </c>
      <c r="EA12" s="46">
        <v>1005.967</v>
      </c>
      <c r="EB12" s="46">
        <v>1003.167</v>
      </c>
      <c r="EC12" s="46">
        <v>1069.3125</v>
      </c>
      <c r="ED12" s="46">
        <v>901.69600000000003</v>
      </c>
      <c r="EE12" s="46">
        <v>1022.967</v>
      </c>
      <c r="EF12" s="46">
        <v>874.23350000000005</v>
      </c>
      <c r="EG12" s="46">
        <v>924.23950000000002</v>
      </c>
      <c r="EH12" s="46">
        <v>935.88250000000005</v>
      </c>
      <c r="EI12" s="46">
        <v>974.03150000000005</v>
      </c>
      <c r="EJ12" s="46">
        <v>985.33349999999996</v>
      </c>
      <c r="EK12" s="46">
        <v>988.43349999999998</v>
      </c>
      <c r="EL12" s="46">
        <v>1066.1065000000001</v>
      </c>
      <c r="EM12" s="46">
        <v>1001.6895</v>
      </c>
      <c r="EN12" s="46">
        <v>1014.8335</v>
      </c>
      <c r="EO12" s="46">
        <v>1046.8205</v>
      </c>
      <c r="EP12" s="46">
        <v>1079.7415000000001</v>
      </c>
      <c r="EQ12" s="46">
        <v>1092.3995</v>
      </c>
      <c r="ER12" s="46">
        <v>1098.9494999999999</v>
      </c>
      <c r="ES12" s="46">
        <v>1088.28</v>
      </c>
      <c r="ET12" s="46">
        <v>1068.768</v>
      </c>
      <c r="EU12" s="46">
        <v>1052.232</v>
      </c>
      <c r="EV12" s="46">
        <v>1052.231</v>
      </c>
      <c r="EW12" s="46">
        <v>974.60749999999996</v>
      </c>
      <c r="EX12" s="46">
        <v>979.48350000000005</v>
      </c>
      <c r="EY12" s="46">
        <v>1026.7655</v>
      </c>
      <c r="EZ12" s="46">
        <v>997.25750000000005</v>
      </c>
      <c r="FA12" s="46">
        <v>534.05999999999995</v>
      </c>
      <c r="FB12" s="46">
        <v>513.90700000000004</v>
      </c>
      <c r="FC12" s="46">
        <v>438.05399999999997</v>
      </c>
      <c r="FD12" s="46">
        <v>430.50099999999998</v>
      </c>
      <c r="FE12" s="46">
        <v>419.59800000000001</v>
      </c>
      <c r="FF12" s="46">
        <v>345.13</v>
      </c>
      <c r="FG12" s="46">
        <v>393.91199999999998</v>
      </c>
      <c r="FH12" s="46">
        <v>344.94400000000002</v>
      </c>
      <c r="FI12" s="46">
        <v>302.83499999999998</v>
      </c>
      <c r="FJ12" s="46">
        <v>277.66399999999999</v>
      </c>
      <c r="FK12" s="46">
        <v>393.02100000000002</v>
      </c>
      <c r="FL12" s="46">
        <v>431.19600000000003</v>
      </c>
      <c r="FM12" s="46">
        <v>447.08800000000002</v>
      </c>
      <c r="FN12" s="46">
        <v>513.28800000000001</v>
      </c>
      <c r="FO12" s="46">
        <v>534.84299999999996</v>
      </c>
      <c r="FP12" s="46">
        <v>538.76</v>
      </c>
      <c r="FQ12" s="46">
        <v>546.09400000000005</v>
      </c>
      <c r="FR12" s="46">
        <v>558.30600000000004</v>
      </c>
      <c r="FS12" s="46">
        <v>576.20600000000002</v>
      </c>
      <c r="FT12" s="46">
        <v>1044.0944999999999</v>
      </c>
      <c r="FU12" s="46">
        <v>1034.6555000000001</v>
      </c>
      <c r="FV12" s="46">
        <v>984.84849999999994</v>
      </c>
      <c r="FW12" s="46">
        <v>944.90899999999999</v>
      </c>
      <c r="FX12" s="46">
        <v>515.85900000000004</v>
      </c>
      <c r="FY12" s="46">
        <v>1063.366</v>
      </c>
      <c r="FZ12" s="46">
        <v>1097.4849999999999</v>
      </c>
      <c r="GA12" s="46">
        <v>1123.4349999999999</v>
      </c>
      <c r="GB12" s="46">
        <v>1142.9100000000001</v>
      </c>
      <c r="GC12" s="46">
        <v>1161.8820000000001</v>
      </c>
      <c r="GD12" s="46">
        <v>1234.9580000000001</v>
      </c>
      <c r="GE12" s="46">
        <v>1294.961</v>
      </c>
      <c r="GF12" s="46">
        <v>1326.1890000000001</v>
      </c>
      <c r="GG12" s="46">
        <v>1342.5250000000001</v>
      </c>
      <c r="GH12" s="46">
        <v>1355.2809999999999</v>
      </c>
      <c r="GI12" s="46">
        <v>1388.6130000000001</v>
      </c>
      <c r="GJ12" s="46">
        <v>1405.652</v>
      </c>
      <c r="GK12" s="46">
        <v>1421.192</v>
      </c>
      <c r="GL12" s="46">
        <v>1434.222</v>
      </c>
      <c r="GM12" s="46">
        <v>1457.9770000000001</v>
      </c>
      <c r="GN12" s="46">
        <v>1477.6</v>
      </c>
      <c r="GO12" s="46">
        <v>1496.277</v>
      </c>
      <c r="GP12" s="46">
        <v>1507.027</v>
      </c>
      <c r="GQ12" s="46">
        <v>1342.5239999999999</v>
      </c>
      <c r="GR12" s="46">
        <v>655.74749999999995</v>
      </c>
      <c r="GS12" s="46">
        <v>7.84</v>
      </c>
      <c r="GT12" s="46">
        <v>27.29</v>
      </c>
      <c r="GU12" s="46">
        <v>41.95</v>
      </c>
      <c r="GV12" s="46">
        <v>71.849999999999994</v>
      </c>
      <c r="GW12" s="46">
        <v>132.94999999999999</v>
      </c>
      <c r="GX12" s="46">
        <v>175.845</v>
      </c>
      <c r="GY12" s="46">
        <v>202.35499999999999</v>
      </c>
      <c r="GZ12" s="46">
        <v>216.08699999999999</v>
      </c>
      <c r="HA12" s="46">
        <v>258.31400000000002</v>
      </c>
      <c r="HB12" s="46">
        <v>334.02199999999999</v>
      </c>
      <c r="HC12" s="46">
        <v>383.55700000000002</v>
      </c>
      <c r="HD12" s="46">
        <v>450.65699999999998</v>
      </c>
      <c r="HE12" s="46">
        <v>466.35700000000003</v>
      </c>
      <c r="HF12" s="46">
        <v>496.25700000000001</v>
      </c>
      <c r="HG12" s="46">
        <v>513.65700000000004</v>
      </c>
      <c r="HH12" s="46">
        <v>534.15800000000002</v>
      </c>
      <c r="HI12" s="46">
        <v>579.44899999999996</v>
      </c>
      <c r="HJ12" s="46">
        <v>596.07399999999996</v>
      </c>
      <c r="HK12" s="46">
        <v>639.75</v>
      </c>
      <c r="HL12" s="46">
        <v>668.95500000000004</v>
      </c>
      <c r="HM12" s="46">
        <v>689.77800000000002</v>
      </c>
      <c r="HN12" s="46">
        <v>744.76800000000003</v>
      </c>
      <c r="HO12" s="46">
        <v>563.65800000000002</v>
      </c>
      <c r="HP12" s="46">
        <v>609.05799999999999</v>
      </c>
      <c r="HQ12" s="46">
        <v>626.322</v>
      </c>
      <c r="HR12" s="46">
        <v>983.89</v>
      </c>
      <c r="HS12" s="46">
        <v>882.05200000000002</v>
      </c>
      <c r="HT12" s="46">
        <v>781.76099999999997</v>
      </c>
      <c r="HU12" s="46">
        <v>466.20299999999997</v>
      </c>
      <c r="HV12" s="46">
        <v>466.20400000000001</v>
      </c>
      <c r="HW12" s="46">
        <v>490.214</v>
      </c>
      <c r="HX12" s="46">
        <v>513.71400000000006</v>
      </c>
      <c r="HY12" s="46">
        <v>528.25400000000002</v>
      </c>
      <c r="HZ12" s="46">
        <v>1023.056</v>
      </c>
      <c r="IA12" s="46">
        <v>1016.259</v>
      </c>
      <c r="IB12" s="46">
        <v>1005.597</v>
      </c>
      <c r="IC12" s="46">
        <v>969.63199999999995</v>
      </c>
      <c r="ID12" s="46">
        <v>960.66200000000003</v>
      </c>
      <c r="IE12" s="46">
        <v>931.15700000000004</v>
      </c>
      <c r="IF12" s="46">
        <v>901.26300000000003</v>
      </c>
      <c r="IG12" s="46">
        <v>861.75699999999995</v>
      </c>
      <c r="IH12" s="46">
        <v>808.15599999999995</v>
      </c>
      <c r="II12" s="46">
        <v>808.15700000000004</v>
      </c>
      <c r="IJ12" s="46">
        <v>783.02700000000004</v>
      </c>
      <c r="IK12" s="46">
        <v>741.28200000000004</v>
      </c>
      <c r="IL12" s="46">
        <v>728.40700000000004</v>
      </c>
      <c r="IM12" s="46">
        <v>694.97400000000005</v>
      </c>
      <c r="IN12" s="46">
        <v>675.01099999999997</v>
      </c>
      <c r="IO12" s="46">
        <v>622.73500000000001</v>
      </c>
      <c r="IP12" s="46">
        <v>550.56799999999998</v>
      </c>
      <c r="IQ12" s="46">
        <v>491.774</v>
      </c>
      <c r="IR12" s="46">
        <v>830.75599999999997</v>
      </c>
      <c r="IS12" s="46">
        <v>856.10749999999996</v>
      </c>
      <c r="IT12" s="46">
        <v>839.80650000000003</v>
      </c>
      <c r="IU12" s="46">
        <v>824.78949999999998</v>
      </c>
      <c r="IV12" s="46">
        <v>789.42949999999996</v>
      </c>
      <c r="IW12" s="46">
        <v>708.94799999999998</v>
      </c>
      <c r="IX12" s="46">
        <v>650.63049999999998</v>
      </c>
      <c r="IY12" s="46">
        <v>652.17200000000003</v>
      </c>
      <c r="IZ12" s="46">
        <v>640.14099999999996</v>
      </c>
      <c r="JA12" s="46">
        <v>626.90099999999995</v>
      </c>
      <c r="JB12" s="46">
        <v>619.35500000000002</v>
      </c>
      <c r="JC12" s="46">
        <v>603.24099999999999</v>
      </c>
      <c r="JD12" s="46">
        <v>593.24099999999999</v>
      </c>
      <c r="JE12" s="46">
        <v>578.601</v>
      </c>
      <c r="JF12" s="46">
        <v>573.20600000000002</v>
      </c>
      <c r="JG12" s="46">
        <v>1235.809</v>
      </c>
      <c r="JH12" s="46">
        <v>945.90899999999999</v>
      </c>
      <c r="JI12" s="46">
        <v>515.86</v>
      </c>
      <c r="JJ12" s="46">
        <v>1074.6125</v>
      </c>
      <c r="JK12" s="46">
        <v>905.89599999999996</v>
      </c>
      <c r="JL12" s="46">
        <v>1360.5</v>
      </c>
      <c r="JM12" s="46">
        <v>1070.3309999999999</v>
      </c>
      <c r="JN12" s="46">
        <v>0</v>
      </c>
      <c r="JO12" s="46">
        <v>1112.5065</v>
      </c>
      <c r="JP12" s="46">
        <v>1097.5074999999999</v>
      </c>
      <c r="JQ12" s="46">
        <v>528.255</v>
      </c>
      <c r="JR12" s="46">
        <v>1507.028</v>
      </c>
      <c r="JS12" s="46">
        <v>1212.8665000000001</v>
      </c>
      <c r="JT12" s="46">
        <v>1041.3665000000001</v>
      </c>
      <c r="JU12" s="51">
        <v>711.34749999999997</v>
      </c>
    </row>
    <row r="13" spans="1:281" ht="15" customHeight="1" x14ac:dyDescent="0.25">
      <c r="A13" s="41" t="s">
        <v>538</v>
      </c>
      <c r="B13" s="46">
        <v>1444.3905</v>
      </c>
      <c r="C13" s="47">
        <v>1421.0045</v>
      </c>
      <c r="D13" s="47">
        <v>818.26400000000001</v>
      </c>
      <c r="E13" s="47">
        <v>742.59450000000004</v>
      </c>
      <c r="F13" s="47">
        <v>722.20150000000001</v>
      </c>
      <c r="G13" s="47">
        <v>715.03899999999999</v>
      </c>
      <c r="H13" s="47">
        <v>696.82799999999997</v>
      </c>
      <c r="I13" s="47">
        <v>689.62800000000004</v>
      </c>
      <c r="J13" s="47">
        <v>685.22799999999995</v>
      </c>
      <c r="K13" s="47">
        <v>667.33299999999997</v>
      </c>
      <c r="L13" s="47">
        <v>625.86400000000003</v>
      </c>
      <c r="M13" s="47">
        <v>583.97450000000003</v>
      </c>
      <c r="N13" s="47">
        <v>552.7595</v>
      </c>
      <c r="O13" s="47">
        <v>535.9905</v>
      </c>
      <c r="P13" s="47">
        <v>528.92349999999999</v>
      </c>
      <c r="Q13" s="47">
        <v>526.97850000000005</v>
      </c>
      <c r="R13" s="47">
        <v>523.37350000000004</v>
      </c>
      <c r="S13" s="47">
        <v>511.57150000000001</v>
      </c>
      <c r="T13" s="47">
        <v>507.29349999999999</v>
      </c>
      <c r="U13" s="47">
        <v>505.19349999999997</v>
      </c>
      <c r="V13" s="47">
        <v>486.65600000000001</v>
      </c>
      <c r="W13" s="47">
        <v>479.29</v>
      </c>
      <c r="X13" s="47">
        <v>460.46</v>
      </c>
      <c r="Y13" s="47">
        <v>460.459</v>
      </c>
      <c r="Z13" s="47">
        <v>450.14600000000002</v>
      </c>
      <c r="AA13" s="47">
        <v>430.11599999999999</v>
      </c>
      <c r="AB13" s="47">
        <v>422.48399999999998</v>
      </c>
      <c r="AC13" s="47">
        <v>388.51400000000001</v>
      </c>
      <c r="AD13" s="47">
        <v>452.24400000000003</v>
      </c>
      <c r="AE13" s="47">
        <v>576.02700000000004</v>
      </c>
      <c r="AF13" s="47">
        <v>590.827</v>
      </c>
      <c r="AG13" s="47">
        <v>370.64499999999998</v>
      </c>
      <c r="AH13" s="47">
        <v>350.44799999999998</v>
      </c>
      <c r="AI13" s="47">
        <v>332.15499999999997</v>
      </c>
      <c r="AJ13" s="47">
        <v>321.19799999999998</v>
      </c>
      <c r="AK13" s="47">
        <v>306.80200000000002</v>
      </c>
      <c r="AL13" s="47">
        <v>278.45800000000003</v>
      </c>
      <c r="AM13" s="47">
        <v>276.38200000000001</v>
      </c>
      <c r="AN13" s="47">
        <v>257.09699999999998</v>
      </c>
      <c r="AO13" s="47">
        <v>229.93799999999999</v>
      </c>
      <c r="AP13" s="47">
        <v>205.52</v>
      </c>
      <c r="AQ13" s="47">
        <v>190.17400000000001</v>
      </c>
      <c r="AR13" s="47">
        <v>179.17400000000001</v>
      </c>
      <c r="AS13" s="47">
        <v>181.47399999999999</v>
      </c>
      <c r="AT13" s="47">
        <v>167.97399999999999</v>
      </c>
      <c r="AU13" s="47">
        <v>210.92</v>
      </c>
      <c r="AV13" s="47">
        <v>667.33399999999995</v>
      </c>
      <c r="AW13" s="47">
        <v>669.04100000000005</v>
      </c>
      <c r="AX13" s="47">
        <v>742.10500000000002</v>
      </c>
      <c r="AY13" s="47">
        <v>758.42200000000003</v>
      </c>
      <c r="AZ13" s="47">
        <v>762.42200000000003</v>
      </c>
      <c r="BA13" s="47">
        <v>778.22199999999998</v>
      </c>
      <c r="BB13" s="47">
        <v>793.61099999999999</v>
      </c>
      <c r="BC13" s="47">
        <v>806.03200000000004</v>
      </c>
      <c r="BD13" s="47">
        <v>821.41099999999994</v>
      </c>
      <c r="BE13" s="47">
        <v>830.78</v>
      </c>
      <c r="BF13" s="47">
        <v>838.75599999999997</v>
      </c>
      <c r="BG13" s="47">
        <v>830.78099999999995</v>
      </c>
      <c r="BH13" s="47">
        <v>854.52200000000005</v>
      </c>
      <c r="BI13" s="47">
        <v>856.48699999999997</v>
      </c>
      <c r="BJ13" s="47">
        <v>876.28599999999994</v>
      </c>
      <c r="BK13" s="47">
        <v>896.93899999999996</v>
      </c>
      <c r="BL13" s="47">
        <v>905.62400000000002</v>
      </c>
      <c r="BM13" s="47">
        <v>916.55499999999995</v>
      </c>
      <c r="BN13" s="47">
        <v>914.87699999999995</v>
      </c>
      <c r="BO13" s="47">
        <v>900.95</v>
      </c>
      <c r="BP13" s="47">
        <v>900.05600000000004</v>
      </c>
      <c r="BQ13" s="47">
        <v>917.49800000000005</v>
      </c>
      <c r="BR13" s="47">
        <v>928.13099999999997</v>
      </c>
      <c r="BS13" s="47">
        <v>935.755</v>
      </c>
      <c r="BT13" s="47">
        <v>918.18849999999998</v>
      </c>
      <c r="BU13" s="47">
        <v>931.27250000000004</v>
      </c>
      <c r="BV13" s="47">
        <v>946.27250000000004</v>
      </c>
      <c r="BW13" s="47">
        <v>959.90949999999998</v>
      </c>
      <c r="BX13" s="47">
        <v>970.90949999999998</v>
      </c>
      <c r="BY13" s="47">
        <v>979.11350000000004</v>
      </c>
      <c r="BZ13" s="47">
        <v>803.30600000000004</v>
      </c>
      <c r="CA13" s="47">
        <v>1001.2025</v>
      </c>
      <c r="CB13" s="47">
        <v>1017.0595</v>
      </c>
      <c r="CC13" s="47">
        <v>1029.9804999999999</v>
      </c>
      <c r="CD13" s="47">
        <v>1035.1895</v>
      </c>
      <c r="CE13" s="47">
        <v>1038.7184999999999</v>
      </c>
      <c r="CF13" s="47">
        <v>1047.1324999999999</v>
      </c>
      <c r="CG13" s="47">
        <v>1054.2945</v>
      </c>
      <c r="CH13" s="47">
        <v>1062.8975</v>
      </c>
      <c r="CI13" s="47">
        <v>1065.3915</v>
      </c>
      <c r="CJ13" s="47">
        <v>1079.7985000000001</v>
      </c>
      <c r="CK13" s="47">
        <v>1097.0764999999999</v>
      </c>
      <c r="CL13" s="47">
        <v>1109.5574999999999</v>
      </c>
      <c r="CM13" s="47">
        <v>1005.9795</v>
      </c>
      <c r="CN13" s="47">
        <v>1017.4055</v>
      </c>
      <c r="CO13" s="47">
        <v>1009.3795</v>
      </c>
      <c r="CP13" s="47">
        <v>1024.0364999999999</v>
      </c>
      <c r="CQ13" s="47">
        <v>1040.4535000000001</v>
      </c>
      <c r="CR13" s="47">
        <v>1044.2555</v>
      </c>
      <c r="CS13" s="47">
        <v>1046.9635000000001</v>
      </c>
      <c r="CT13" s="47">
        <v>1023.8145</v>
      </c>
      <c r="CU13" s="47">
        <v>833.00099999999998</v>
      </c>
      <c r="CV13" s="47">
        <v>837.95699999999999</v>
      </c>
      <c r="CW13" s="47">
        <v>779.62199999999996</v>
      </c>
      <c r="CX13" s="47">
        <v>770.44799999999998</v>
      </c>
      <c r="CY13" s="47">
        <v>765.32799999999997</v>
      </c>
      <c r="CZ13" s="47">
        <v>755.54899999999998</v>
      </c>
      <c r="DA13" s="47">
        <v>954.62300000000005</v>
      </c>
      <c r="DB13" s="47">
        <v>833.69</v>
      </c>
      <c r="DC13" s="47">
        <v>908.78399999999999</v>
      </c>
      <c r="DD13" s="47">
        <v>837.95600000000002</v>
      </c>
      <c r="DE13" s="47">
        <v>890.50699999999995</v>
      </c>
      <c r="DF13" s="47">
        <v>876.43700000000001</v>
      </c>
      <c r="DG13" s="47">
        <v>861.60599999999999</v>
      </c>
      <c r="DH13" s="47">
        <v>856.75699999999995</v>
      </c>
      <c r="DI13" s="47">
        <v>848.83500000000004</v>
      </c>
      <c r="DJ13" s="47">
        <v>847.13</v>
      </c>
      <c r="DK13" s="47">
        <v>840.22</v>
      </c>
      <c r="DL13" s="47">
        <v>881.83749999999998</v>
      </c>
      <c r="DM13" s="47">
        <v>848.28449999999998</v>
      </c>
      <c r="DN13" s="47">
        <v>839.84050000000002</v>
      </c>
      <c r="DO13" s="47">
        <v>805.63750000000005</v>
      </c>
      <c r="DP13" s="47">
        <v>796.44650000000001</v>
      </c>
      <c r="DQ13" s="47">
        <v>754.64049999999997</v>
      </c>
      <c r="DR13" s="47">
        <v>699.04049999999995</v>
      </c>
      <c r="DS13" s="47">
        <v>624.4905</v>
      </c>
      <c r="DT13" s="47">
        <v>609.63850000000002</v>
      </c>
      <c r="DU13" s="47">
        <v>598.52250000000004</v>
      </c>
      <c r="DV13" s="47">
        <v>591.726</v>
      </c>
      <c r="DW13" s="47">
        <v>586.11300000000006</v>
      </c>
      <c r="DX13" s="47">
        <v>1028.7275</v>
      </c>
      <c r="DY13" s="47">
        <v>1036.0744999999999</v>
      </c>
      <c r="DZ13" s="47">
        <v>824.66399999999999</v>
      </c>
      <c r="EA13" s="47">
        <v>594.827</v>
      </c>
      <c r="EB13" s="47">
        <v>592.02700000000004</v>
      </c>
      <c r="EC13" s="47">
        <v>1069.3634999999999</v>
      </c>
      <c r="ED13" s="47">
        <v>490.55599999999998</v>
      </c>
      <c r="EE13" s="47">
        <v>611.827</v>
      </c>
      <c r="EF13" s="47">
        <v>874.28449999999998</v>
      </c>
      <c r="EG13" s="47">
        <v>924.29049999999995</v>
      </c>
      <c r="EH13" s="47">
        <v>935.93349999999998</v>
      </c>
      <c r="EI13" s="47">
        <v>974.08249999999998</v>
      </c>
      <c r="EJ13" s="47">
        <v>985.3845</v>
      </c>
      <c r="EK13" s="47">
        <v>988.48450000000003</v>
      </c>
      <c r="EL13" s="47">
        <v>1066.1575</v>
      </c>
      <c r="EM13" s="47">
        <v>1001.7405</v>
      </c>
      <c r="EN13" s="47">
        <v>1014.8845</v>
      </c>
      <c r="EO13" s="47">
        <v>1046.8715</v>
      </c>
      <c r="EP13" s="47">
        <v>1079.7925</v>
      </c>
      <c r="EQ13" s="47">
        <v>1092.4504999999999</v>
      </c>
      <c r="ER13" s="47">
        <v>1099.0005000000001</v>
      </c>
      <c r="ES13" s="47">
        <v>1110.0815</v>
      </c>
      <c r="ET13" s="47">
        <v>1129.5934999999999</v>
      </c>
      <c r="EU13" s="47">
        <v>1146.1295</v>
      </c>
      <c r="EV13" s="47">
        <v>1146.1305</v>
      </c>
      <c r="EW13" s="47">
        <v>894.74099999999999</v>
      </c>
      <c r="EX13" s="47">
        <v>899.61699999999996</v>
      </c>
      <c r="EY13" s="47">
        <v>946.899</v>
      </c>
      <c r="EZ13" s="47">
        <v>917.39099999999996</v>
      </c>
      <c r="FA13" s="47">
        <v>962.625</v>
      </c>
      <c r="FB13" s="47">
        <v>942.47199999999998</v>
      </c>
      <c r="FC13" s="47">
        <v>866.61900000000003</v>
      </c>
      <c r="FD13" s="47">
        <v>859.06600000000003</v>
      </c>
      <c r="FE13" s="47">
        <v>848.16300000000001</v>
      </c>
      <c r="FF13" s="47">
        <v>773.69500000000005</v>
      </c>
      <c r="FG13" s="47">
        <v>822.47699999999998</v>
      </c>
      <c r="FH13" s="47">
        <v>773.50900000000001</v>
      </c>
      <c r="FI13" s="47">
        <v>731.4</v>
      </c>
      <c r="FJ13" s="47">
        <v>706.22900000000004</v>
      </c>
      <c r="FK13" s="47">
        <v>779.154</v>
      </c>
      <c r="FL13" s="47">
        <v>740.97900000000004</v>
      </c>
      <c r="FM13" s="47">
        <v>725.08699999999999</v>
      </c>
      <c r="FN13" s="47">
        <v>658.88699999999994</v>
      </c>
      <c r="FO13" s="47">
        <v>637.33199999999999</v>
      </c>
      <c r="FP13" s="47">
        <v>633.41499999999996</v>
      </c>
      <c r="FQ13" s="47">
        <v>626.08100000000002</v>
      </c>
      <c r="FR13" s="47">
        <v>613.86900000000003</v>
      </c>
      <c r="FS13" s="47">
        <v>595.96900000000005</v>
      </c>
      <c r="FT13" s="47">
        <v>964.22799999999995</v>
      </c>
      <c r="FU13" s="47">
        <v>954.78899999999999</v>
      </c>
      <c r="FV13" s="47">
        <v>904.98199999999997</v>
      </c>
      <c r="FW13" s="47">
        <v>215.92</v>
      </c>
      <c r="FX13" s="47">
        <v>944.42399999999998</v>
      </c>
      <c r="FY13" s="47">
        <v>1157.2655</v>
      </c>
      <c r="FZ13" s="47">
        <v>1191.3844999999999</v>
      </c>
      <c r="GA13" s="47">
        <v>1217.3344999999999</v>
      </c>
      <c r="GB13" s="47">
        <v>1236.8095000000001</v>
      </c>
      <c r="GC13" s="47">
        <v>1255.7815000000001</v>
      </c>
      <c r="GD13" s="47">
        <v>1328.8575000000001</v>
      </c>
      <c r="GE13" s="47">
        <v>1388.8605</v>
      </c>
      <c r="GF13" s="47">
        <v>1420.0885000000001</v>
      </c>
      <c r="GG13" s="47">
        <v>1436.4245000000001</v>
      </c>
      <c r="GH13" s="47">
        <v>1449.1804999999999</v>
      </c>
      <c r="GI13" s="47">
        <v>1482.5125</v>
      </c>
      <c r="GJ13" s="47">
        <v>1499.5515</v>
      </c>
      <c r="GK13" s="47">
        <v>1515.0915</v>
      </c>
      <c r="GL13" s="47">
        <v>1528.1215</v>
      </c>
      <c r="GM13" s="47">
        <v>1551.8765000000001</v>
      </c>
      <c r="GN13" s="47">
        <v>1571.4994999999999</v>
      </c>
      <c r="GO13" s="47">
        <v>1590.1765</v>
      </c>
      <c r="GP13" s="47">
        <v>1600.9265</v>
      </c>
      <c r="GQ13" s="47">
        <v>1436.4235000000001</v>
      </c>
      <c r="GR13" s="47">
        <v>655.79849999999999</v>
      </c>
      <c r="GS13" s="47">
        <v>976.05100000000004</v>
      </c>
      <c r="GT13" s="47">
        <v>956.601</v>
      </c>
      <c r="GU13" s="47">
        <v>941.94100000000003</v>
      </c>
      <c r="GV13" s="47">
        <v>912.04100000000005</v>
      </c>
      <c r="GW13" s="47">
        <v>850.94100000000003</v>
      </c>
      <c r="GX13" s="47">
        <v>808.04600000000005</v>
      </c>
      <c r="GY13" s="47">
        <v>781.53599999999994</v>
      </c>
      <c r="GZ13" s="47">
        <v>767.80399999999997</v>
      </c>
      <c r="HA13" s="47">
        <v>725.577</v>
      </c>
      <c r="HB13" s="47">
        <v>649.86900000000003</v>
      </c>
      <c r="HC13" s="47">
        <v>600.33399999999995</v>
      </c>
      <c r="HD13" s="47">
        <v>533.23400000000004</v>
      </c>
      <c r="HE13" s="47">
        <v>517.53399999999999</v>
      </c>
      <c r="HF13" s="47">
        <v>487.63400000000001</v>
      </c>
      <c r="HG13" s="47">
        <v>470.23399999999998</v>
      </c>
      <c r="HH13" s="47">
        <v>449.733</v>
      </c>
      <c r="HI13" s="47">
        <v>404.44200000000001</v>
      </c>
      <c r="HJ13" s="47">
        <v>387.81700000000001</v>
      </c>
      <c r="HK13" s="47">
        <v>344.14100000000002</v>
      </c>
      <c r="HL13" s="47">
        <v>314.93599999999998</v>
      </c>
      <c r="HM13" s="47">
        <v>294.113</v>
      </c>
      <c r="HN13" s="47">
        <v>349.10300000000001</v>
      </c>
      <c r="HO13" s="47">
        <v>479.233</v>
      </c>
      <c r="HP13" s="47">
        <v>524.63300000000004</v>
      </c>
      <c r="HQ13" s="47">
        <v>545.85299999999995</v>
      </c>
      <c r="HR13" s="47">
        <v>9.9999999999989008E-4</v>
      </c>
      <c r="HS13" s="47">
        <v>101.839</v>
      </c>
      <c r="HT13" s="47">
        <v>202.13</v>
      </c>
      <c r="HU13" s="47">
        <v>894.76800000000003</v>
      </c>
      <c r="HV13" s="47">
        <v>894.76900000000001</v>
      </c>
      <c r="HW13" s="47">
        <v>918.779</v>
      </c>
      <c r="HX13" s="47">
        <v>942.279</v>
      </c>
      <c r="HY13" s="47">
        <v>956.81899999999996</v>
      </c>
      <c r="HZ13" s="47">
        <v>1133.5905</v>
      </c>
      <c r="IA13" s="47">
        <v>1126.7935</v>
      </c>
      <c r="IB13" s="47">
        <v>1116.1315</v>
      </c>
      <c r="IC13" s="47">
        <v>1080.1665</v>
      </c>
      <c r="ID13" s="47">
        <v>1071.1965</v>
      </c>
      <c r="IE13" s="47">
        <v>1041.6914999999999</v>
      </c>
      <c r="IF13" s="47">
        <v>1011.7975</v>
      </c>
      <c r="IG13" s="47">
        <v>972.29150000000004</v>
      </c>
      <c r="IH13" s="47">
        <v>918.69050000000004</v>
      </c>
      <c r="II13" s="47">
        <v>918.69150000000002</v>
      </c>
      <c r="IJ13" s="47">
        <v>943.81949999999995</v>
      </c>
      <c r="IK13" s="47">
        <v>985.56449999999995</v>
      </c>
      <c r="IL13" s="47">
        <v>998.43949999999995</v>
      </c>
      <c r="IM13" s="47">
        <v>1031.8724999999999</v>
      </c>
      <c r="IN13" s="47">
        <v>1051.8354999999999</v>
      </c>
      <c r="IO13" s="47">
        <v>1051.3</v>
      </c>
      <c r="IP13" s="47">
        <v>979.13300000000004</v>
      </c>
      <c r="IQ13" s="47">
        <v>920.33900000000006</v>
      </c>
      <c r="IR13" s="47">
        <v>896.09050000000002</v>
      </c>
      <c r="IS13" s="47">
        <v>856.1585</v>
      </c>
      <c r="IT13" s="47">
        <v>839.85749999999996</v>
      </c>
      <c r="IU13" s="47">
        <v>824.84050000000002</v>
      </c>
      <c r="IV13" s="47">
        <v>789.48050000000001</v>
      </c>
      <c r="IW13" s="47">
        <v>624.52300000000002</v>
      </c>
      <c r="IX13" s="47">
        <v>650.68150000000003</v>
      </c>
      <c r="IY13" s="47">
        <v>680.00350000000003</v>
      </c>
      <c r="IZ13" s="47">
        <v>679.50400000000002</v>
      </c>
      <c r="JA13" s="47">
        <v>666.26400000000001</v>
      </c>
      <c r="JB13" s="47">
        <v>658.71799999999996</v>
      </c>
      <c r="JC13" s="47">
        <v>642.60400000000004</v>
      </c>
      <c r="JD13" s="47">
        <v>632.60400000000004</v>
      </c>
      <c r="JE13" s="47">
        <v>617.96400000000006</v>
      </c>
      <c r="JF13" s="47">
        <v>612.56899999999996</v>
      </c>
      <c r="JG13" s="47">
        <v>824.66899999999998</v>
      </c>
      <c r="JH13" s="47">
        <v>216.92</v>
      </c>
      <c r="JI13" s="47">
        <v>944.42499999999995</v>
      </c>
      <c r="JJ13" s="47">
        <v>1074.6635000000001</v>
      </c>
      <c r="JK13" s="47">
        <v>494.75599999999997</v>
      </c>
      <c r="JL13" s="47">
        <v>1454.3995</v>
      </c>
      <c r="JM13" s="47">
        <v>1164.2304999999999</v>
      </c>
      <c r="JN13" s="47">
        <v>983.89099999999996</v>
      </c>
      <c r="JO13" s="47">
        <v>1112.5574999999999</v>
      </c>
      <c r="JP13" s="47">
        <v>1017.641</v>
      </c>
      <c r="JQ13" s="47">
        <v>956.82</v>
      </c>
      <c r="JR13" s="47">
        <v>1600.9275</v>
      </c>
      <c r="JS13" s="47">
        <v>955.34299999999996</v>
      </c>
      <c r="JT13" s="47">
        <v>1041.4175</v>
      </c>
      <c r="JU13" s="58">
        <v>631.48099999999999</v>
      </c>
    </row>
    <row r="14" spans="1:281" ht="15" customHeight="1" x14ac:dyDescent="0.25">
      <c r="A14" s="41" t="s">
        <v>260</v>
      </c>
      <c r="B14" s="46">
        <v>793.505</v>
      </c>
      <c r="C14" s="47">
        <v>770.11900000000003</v>
      </c>
      <c r="D14" s="47">
        <v>710.22</v>
      </c>
      <c r="E14" s="47">
        <v>634.55050000000006</v>
      </c>
      <c r="F14" s="47">
        <v>614.15750000000003</v>
      </c>
      <c r="G14" s="47">
        <v>606.995</v>
      </c>
      <c r="H14" s="47">
        <v>588.78399999999999</v>
      </c>
      <c r="I14" s="47">
        <v>581.58399999999995</v>
      </c>
      <c r="J14" s="47">
        <v>577.18399999999997</v>
      </c>
      <c r="K14" s="47">
        <v>559.28899999999999</v>
      </c>
      <c r="L14" s="47">
        <v>600.75800000000004</v>
      </c>
      <c r="M14" s="47">
        <v>642.64750000000004</v>
      </c>
      <c r="N14" s="47">
        <v>673.86249999999995</v>
      </c>
      <c r="O14" s="47">
        <v>690.63149999999996</v>
      </c>
      <c r="P14" s="47">
        <v>697.69849999999997</v>
      </c>
      <c r="Q14" s="47">
        <v>699.64350000000002</v>
      </c>
      <c r="R14" s="47">
        <v>703.24850000000004</v>
      </c>
      <c r="S14" s="47">
        <v>715.05050000000006</v>
      </c>
      <c r="T14" s="47">
        <v>719.32849999999996</v>
      </c>
      <c r="U14" s="47">
        <v>721.42849999999999</v>
      </c>
      <c r="V14" s="47">
        <v>739.96600000000001</v>
      </c>
      <c r="W14" s="47">
        <v>747.33199999999999</v>
      </c>
      <c r="X14" s="47">
        <v>766.16200000000003</v>
      </c>
      <c r="Y14" s="47">
        <v>766.16300000000001</v>
      </c>
      <c r="Z14" s="47">
        <v>776.476</v>
      </c>
      <c r="AA14" s="47">
        <v>796.50599999999997</v>
      </c>
      <c r="AB14" s="47">
        <v>804.13800000000003</v>
      </c>
      <c r="AC14" s="47">
        <v>838.10799999999995</v>
      </c>
      <c r="AD14" s="47">
        <v>901.83799999999997</v>
      </c>
      <c r="AE14" s="47">
        <v>1025.6210000000001</v>
      </c>
      <c r="AF14" s="47">
        <v>1040.421</v>
      </c>
      <c r="AG14" s="47">
        <v>855.97699999999998</v>
      </c>
      <c r="AH14" s="47">
        <v>876.17399999999998</v>
      </c>
      <c r="AI14" s="47">
        <v>894.46699999999998</v>
      </c>
      <c r="AJ14" s="47">
        <v>905.42399999999998</v>
      </c>
      <c r="AK14" s="47">
        <v>919.82</v>
      </c>
      <c r="AL14" s="47">
        <v>948.16399999999999</v>
      </c>
      <c r="AM14" s="47">
        <v>950.24</v>
      </c>
      <c r="AN14" s="47">
        <v>969.52499999999998</v>
      </c>
      <c r="AO14" s="47">
        <v>1002.028</v>
      </c>
      <c r="AP14" s="47">
        <v>1026.4459999999999</v>
      </c>
      <c r="AQ14" s="47">
        <v>1041.7919999999999</v>
      </c>
      <c r="AR14" s="47">
        <v>1036.8295000000001</v>
      </c>
      <c r="AS14" s="47">
        <v>1039.1295</v>
      </c>
      <c r="AT14" s="47">
        <v>1025.6295</v>
      </c>
      <c r="AU14" s="47">
        <v>1031.846</v>
      </c>
      <c r="AV14" s="47">
        <v>559.28800000000001</v>
      </c>
      <c r="AW14" s="47">
        <v>557.58100000000002</v>
      </c>
      <c r="AX14" s="47">
        <v>484.517</v>
      </c>
      <c r="AY14" s="47">
        <v>468.2</v>
      </c>
      <c r="AZ14" s="47">
        <v>464.2</v>
      </c>
      <c r="BA14" s="47">
        <v>448.4</v>
      </c>
      <c r="BB14" s="47">
        <v>433.01100000000002</v>
      </c>
      <c r="BC14" s="47">
        <v>420.59</v>
      </c>
      <c r="BD14" s="47">
        <v>405.21100000000001</v>
      </c>
      <c r="BE14" s="47">
        <v>395.84199999999998</v>
      </c>
      <c r="BF14" s="47">
        <v>387.86599999999999</v>
      </c>
      <c r="BG14" s="47">
        <v>395.84100000000001</v>
      </c>
      <c r="BH14" s="47">
        <v>372.1</v>
      </c>
      <c r="BI14" s="47">
        <v>370.13499999999999</v>
      </c>
      <c r="BJ14" s="47">
        <v>350.33600000000001</v>
      </c>
      <c r="BK14" s="47">
        <v>329.68299999999999</v>
      </c>
      <c r="BL14" s="47">
        <v>320.99799999999999</v>
      </c>
      <c r="BM14" s="47">
        <v>310.06700000000001</v>
      </c>
      <c r="BN14" s="47">
        <v>302.28199999999998</v>
      </c>
      <c r="BO14" s="47">
        <v>288.35500000000002</v>
      </c>
      <c r="BP14" s="47">
        <v>253.03899999999999</v>
      </c>
      <c r="BQ14" s="47">
        <v>235.59700000000001</v>
      </c>
      <c r="BR14" s="47">
        <v>224.964</v>
      </c>
      <c r="BS14" s="47">
        <v>217.34</v>
      </c>
      <c r="BT14" s="47">
        <v>194.369</v>
      </c>
      <c r="BU14" s="47">
        <v>181.285</v>
      </c>
      <c r="BV14" s="47">
        <v>166.285</v>
      </c>
      <c r="BW14" s="47">
        <v>152.648</v>
      </c>
      <c r="BX14" s="47">
        <v>141.648</v>
      </c>
      <c r="BY14" s="47">
        <v>133.44399999999999</v>
      </c>
      <c r="BZ14" s="47">
        <v>695.26199999999994</v>
      </c>
      <c r="CA14" s="47">
        <v>111.355</v>
      </c>
      <c r="CB14" s="47">
        <v>95.498000000000005</v>
      </c>
      <c r="CC14" s="47">
        <v>82.576999999999998</v>
      </c>
      <c r="CD14" s="47">
        <v>77.367999999999995</v>
      </c>
      <c r="CE14" s="47">
        <v>73.838999999999999</v>
      </c>
      <c r="CF14" s="47">
        <v>65.424999999999997</v>
      </c>
      <c r="CG14" s="47">
        <v>58.262999999999998</v>
      </c>
      <c r="CH14" s="47">
        <v>49.66</v>
      </c>
      <c r="CI14" s="47">
        <v>47.165999999999997</v>
      </c>
      <c r="CJ14" s="47">
        <v>32.759</v>
      </c>
      <c r="CK14" s="47">
        <v>15.481</v>
      </c>
      <c r="CL14" s="47">
        <v>3</v>
      </c>
      <c r="CM14" s="47">
        <v>106.578</v>
      </c>
      <c r="CN14" s="47">
        <v>133.43299999999999</v>
      </c>
      <c r="CO14" s="47">
        <v>141.459</v>
      </c>
      <c r="CP14" s="47">
        <v>156.11600000000001</v>
      </c>
      <c r="CQ14" s="47">
        <v>172.53299999999999</v>
      </c>
      <c r="CR14" s="47">
        <v>176.33500000000001</v>
      </c>
      <c r="CS14" s="47">
        <v>179.04300000000001</v>
      </c>
      <c r="CT14" s="47">
        <v>155.89400000000001</v>
      </c>
      <c r="CU14" s="47">
        <v>724.95699999999999</v>
      </c>
      <c r="CV14" s="47">
        <v>729.91300000000001</v>
      </c>
      <c r="CW14" s="47">
        <v>671.57799999999997</v>
      </c>
      <c r="CX14" s="47">
        <v>662.404</v>
      </c>
      <c r="CY14" s="47">
        <v>657.28399999999999</v>
      </c>
      <c r="CZ14" s="47">
        <v>647.505</v>
      </c>
      <c r="DA14" s="47">
        <v>519.68499999999995</v>
      </c>
      <c r="DB14" s="47">
        <v>398.75200000000001</v>
      </c>
      <c r="DC14" s="47">
        <v>473.846</v>
      </c>
      <c r="DD14" s="47">
        <v>729.91200000000003</v>
      </c>
      <c r="DE14" s="47">
        <v>455.56900000000002</v>
      </c>
      <c r="DF14" s="47">
        <v>441.49900000000002</v>
      </c>
      <c r="DG14" s="47">
        <v>426.66800000000001</v>
      </c>
      <c r="DH14" s="47">
        <v>421.81900000000002</v>
      </c>
      <c r="DI14" s="47">
        <v>413.89699999999999</v>
      </c>
      <c r="DJ14" s="47">
        <v>412.19200000000001</v>
      </c>
      <c r="DK14" s="47">
        <v>405.28199999999998</v>
      </c>
      <c r="DL14" s="47">
        <v>230.72</v>
      </c>
      <c r="DM14" s="47">
        <v>264.27300000000002</v>
      </c>
      <c r="DN14" s="47">
        <v>272.71699999999998</v>
      </c>
      <c r="DO14" s="47">
        <v>306.92</v>
      </c>
      <c r="DP14" s="47">
        <v>316.11099999999999</v>
      </c>
      <c r="DQ14" s="47">
        <v>357.91699999999997</v>
      </c>
      <c r="DR14" s="47">
        <v>413.517</v>
      </c>
      <c r="DS14" s="47">
        <v>488.06700000000001</v>
      </c>
      <c r="DT14" s="47">
        <v>502.91899999999998</v>
      </c>
      <c r="DU14" s="47">
        <v>514.03499999999997</v>
      </c>
      <c r="DV14" s="47">
        <v>520.83150000000001</v>
      </c>
      <c r="DW14" s="47">
        <v>526.44449999999995</v>
      </c>
      <c r="DX14" s="47">
        <v>160.80699999999999</v>
      </c>
      <c r="DY14" s="47">
        <v>168.154</v>
      </c>
      <c r="DZ14" s="47">
        <v>716.62</v>
      </c>
      <c r="EA14" s="47">
        <v>1044.421</v>
      </c>
      <c r="EB14" s="47">
        <v>1041.6210000000001</v>
      </c>
      <c r="EC14" s="47">
        <v>201.44300000000001</v>
      </c>
      <c r="ED14" s="47">
        <v>743.86599999999999</v>
      </c>
      <c r="EE14" s="47">
        <v>1061.421</v>
      </c>
      <c r="EF14" s="47">
        <v>290.27300000000002</v>
      </c>
      <c r="EG14" s="47">
        <v>340.279</v>
      </c>
      <c r="EH14" s="47">
        <v>351.92200000000003</v>
      </c>
      <c r="EI14" s="47">
        <v>352.00099999999998</v>
      </c>
      <c r="EJ14" s="47">
        <v>340.69900000000001</v>
      </c>
      <c r="EK14" s="47">
        <v>337.59899999999999</v>
      </c>
      <c r="EL14" s="47">
        <v>259.92599999999999</v>
      </c>
      <c r="EM14" s="47">
        <v>350.85500000000002</v>
      </c>
      <c r="EN14" s="47">
        <v>363.99900000000002</v>
      </c>
      <c r="EO14" s="47">
        <v>395.98599999999999</v>
      </c>
      <c r="EP14" s="47">
        <v>428.90699999999998</v>
      </c>
      <c r="EQ14" s="47">
        <v>441.565</v>
      </c>
      <c r="ER14" s="47">
        <v>448.11500000000001</v>
      </c>
      <c r="ES14" s="47">
        <v>459.19600000000003</v>
      </c>
      <c r="ET14" s="47">
        <v>478.70800000000003</v>
      </c>
      <c r="EU14" s="47">
        <v>495.24400000000003</v>
      </c>
      <c r="EV14" s="47">
        <v>495.245</v>
      </c>
      <c r="EW14" s="47">
        <v>282.14600000000002</v>
      </c>
      <c r="EX14" s="47">
        <v>287.02199999999999</v>
      </c>
      <c r="EY14" s="47">
        <v>334.30399999999997</v>
      </c>
      <c r="EZ14" s="47">
        <v>304.79599999999999</v>
      </c>
      <c r="FA14" s="47">
        <v>1091.2405000000001</v>
      </c>
      <c r="FB14" s="47">
        <v>1071.0875000000001</v>
      </c>
      <c r="FC14" s="47">
        <v>995.23450000000003</v>
      </c>
      <c r="FD14" s="47">
        <v>987.68150000000003</v>
      </c>
      <c r="FE14" s="47">
        <v>976.77850000000001</v>
      </c>
      <c r="FF14" s="47">
        <v>902.31050000000005</v>
      </c>
      <c r="FG14" s="47">
        <v>951.09249999999997</v>
      </c>
      <c r="FH14" s="47">
        <v>902.12450000000001</v>
      </c>
      <c r="FI14" s="47">
        <v>860.01549999999997</v>
      </c>
      <c r="FJ14" s="47">
        <v>834.84450000000004</v>
      </c>
      <c r="FK14" s="47">
        <v>719.4855</v>
      </c>
      <c r="FL14" s="47">
        <v>681.31050000000005</v>
      </c>
      <c r="FM14" s="47">
        <v>665.41849999999999</v>
      </c>
      <c r="FN14" s="47">
        <v>599.21849999999995</v>
      </c>
      <c r="FO14" s="47">
        <v>577.6635</v>
      </c>
      <c r="FP14" s="47">
        <v>573.74649999999997</v>
      </c>
      <c r="FQ14" s="47">
        <v>566.41250000000002</v>
      </c>
      <c r="FR14" s="47">
        <v>554.20050000000003</v>
      </c>
      <c r="FS14" s="47">
        <v>536.30050000000006</v>
      </c>
      <c r="FT14" s="47">
        <v>351.63299999999998</v>
      </c>
      <c r="FU14" s="47">
        <v>342.19400000000002</v>
      </c>
      <c r="FV14" s="47">
        <v>292.387</v>
      </c>
      <c r="FW14" s="47">
        <v>1036.846</v>
      </c>
      <c r="FX14" s="47">
        <v>1073.0395000000001</v>
      </c>
      <c r="FY14" s="47">
        <v>506.38</v>
      </c>
      <c r="FZ14" s="47">
        <v>540.49900000000002</v>
      </c>
      <c r="GA14" s="47">
        <v>566.44899999999996</v>
      </c>
      <c r="GB14" s="47">
        <v>585.92399999999998</v>
      </c>
      <c r="GC14" s="47">
        <v>604.89599999999996</v>
      </c>
      <c r="GD14" s="47">
        <v>677.97199999999998</v>
      </c>
      <c r="GE14" s="47">
        <v>737.97500000000002</v>
      </c>
      <c r="GF14" s="47">
        <v>769.20299999999997</v>
      </c>
      <c r="GG14" s="47">
        <v>785.53899999999999</v>
      </c>
      <c r="GH14" s="47">
        <v>798.29499999999996</v>
      </c>
      <c r="GI14" s="47">
        <v>831.62699999999995</v>
      </c>
      <c r="GJ14" s="47">
        <v>848.66600000000005</v>
      </c>
      <c r="GK14" s="47">
        <v>864.20600000000002</v>
      </c>
      <c r="GL14" s="47">
        <v>877.23599999999999</v>
      </c>
      <c r="GM14" s="47">
        <v>900.99099999999999</v>
      </c>
      <c r="GN14" s="47">
        <v>920.61400000000003</v>
      </c>
      <c r="GO14" s="47">
        <v>939.29100000000005</v>
      </c>
      <c r="GP14" s="47">
        <v>950.04100000000005</v>
      </c>
      <c r="GQ14" s="47">
        <v>785.53800000000001</v>
      </c>
      <c r="GR14" s="47">
        <v>519.375</v>
      </c>
      <c r="GS14" s="47">
        <v>1104.6665</v>
      </c>
      <c r="GT14" s="47">
        <v>1085.2165</v>
      </c>
      <c r="GU14" s="47">
        <v>1070.5564999999999</v>
      </c>
      <c r="GV14" s="47">
        <v>1040.6565000000001</v>
      </c>
      <c r="GW14" s="47">
        <v>979.55650000000003</v>
      </c>
      <c r="GX14" s="47">
        <v>936.66150000000005</v>
      </c>
      <c r="GY14" s="47">
        <v>910.15150000000006</v>
      </c>
      <c r="GZ14" s="47">
        <v>896.41949999999997</v>
      </c>
      <c r="HA14" s="47">
        <v>854.1925</v>
      </c>
      <c r="HB14" s="47">
        <v>862.96050000000002</v>
      </c>
      <c r="HC14" s="47">
        <v>813.42550000000006</v>
      </c>
      <c r="HD14" s="47">
        <v>746.32550000000003</v>
      </c>
      <c r="HE14" s="47">
        <v>730.62549999999999</v>
      </c>
      <c r="HF14" s="47">
        <v>700.72550000000001</v>
      </c>
      <c r="HG14" s="47">
        <v>683.32550000000003</v>
      </c>
      <c r="HH14" s="47">
        <v>662.82449999999994</v>
      </c>
      <c r="HI14" s="47">
        <v>708.1155</v>
      </c>
      <c r="HJ14" s="47">
        <v>724.7405</v>
      </c>
      <c r="HK14" s="47">
        <v>768.41650000000004</v>
      </c>
      <c r="HL14" s="47">
        <v>797.62149999999997</v>
      </c>
      <c r="HM14" s="47">
        <v>818.44449999999995</v>
      </c>
      <c r="HN14" s="47">
        <v>873.43449999999996</v>
      </c>
      <c r="HO14" s="47">
        <v>633.32449999999994</v>
      </c>
      <c r="HP14" s="47">
        <v>587.92449999999997</v>
      </c>
      <c r="HQ14" s="47">
        <v>566.70450000000005</v>
      </c>
      <c r="HR14" s="47">
        <v>1112.5564999999999</v>
      </c>
      <c r="HS14" s="47">
        <v>1010.7184999999999</v>
      </c>
      <c r="HT14" s="47">
        <v>910.42750000000001</v>
      </c>
      <c r="HU14" s="47">
        <v>1023.3835</v>
      </c>
      <c r="HV14" s="47">
        <v>833.60400000000004</v>
      </c>
      <c r="HW14" s="47">
        <v>857.61400000000003</v>
      </c>
      <c r="HX14" s="47">
        <v>881.11400000000003</v>
      </c>
      <c r="HY14" s="47">
        <v>895.654</v>
      </c>
      <c r="HZ14" s="47">
        <v>524.41999999999996</v>
      </c>
      <c r="IA14" s="47">
        <v>531.21699999999998</v>
      </c>
      <c r="IB14" s="47">
        <v>541.87900000000002</v>
      </c>
      <c r="IC14" s="47">
        <v>577.84400000000005</v>
      </c>
      <c r="ID14" s="47">
        <v>586.81399999999996</v>
      </c>
      <c r="IE14" s="47">
        <v>614.65300000000002</v>
      </c>
      <c r="IF14" s="47">
        <v>584.75900000000001</v>
      </c>
      <c r="IG14" s="47">
        <v>545.25300000000004</v>
      </c>
      <c r="IH14" s="47">
        <v>491.65199999999999</v>
      </c>
      <c r="II14" s="47">
        <v>491.65300000000002</v>
      </c>
      <c r="IJ14" s="47">
        <v>516.78099999999995</v>
      </c>
      <c r="IK14" s="47">
        <v>558.52599999999995</v>
      </c>
      <c r="IL14" s="47">
        <v>571.40099999999995</v>
      </c>
      <c r="IM14" s="47">
        <v>604.83399999999995</v>
      </c>
      <c r="IN14" s="47">
        <v>624.79700000000003</v>
      </c>
      <c r="IO14" s="47">
        <v>677.07299999999998</v>
      </c>
      <c r="IP14" s="47">
        <v>749.24</v>
      </c>
      <c r="IQ14" s="47">
        <v>808.03399999999999</v>
      </c>
      <c r="IR14" s="47">
        <v>469.05200000000002</v>
      </c>
      <c r="IS14" s="47">
        <v>429.12</v>
      </c>
      <c r="IT14" s="47">
        <v>443.13400000000001</v>
      </c>
      <c r="IU14" s="47">
        <v>428.11700000000002</v>
      </c>
      <c r="IV14" s="47">
        <v>392.75700000000001</v>
      </c>
      <c r="IW14" s="47">
        <v>528.572</v>
      </c>
      <c r="IX14" s="47">
        <v>514.25800000000004</v>
      </c>
      <c r="IY14" s="47">
        <v>543.58000000000004</v>
      </c>
      <c r="IZ14" s="47">
        <v>555.61099999999999</v>
      </c>
      <c r="JA14" s="47">
        <v>568.851</v>
      </c>
      <c r="JB14" s="47">
        <v>576.39700000000005</v>
      </c>
      <c r="JC14" s="47">
        <v>582.93550000000005</v>
      </c>
      <c r="JD14" s="47">
        <v>572.93550000000005</v>
      </c>
      <c r="JE14" s="47">
        <v>558.29549999999995</v>
      </c>
      <c r="JF14" s="47">
        <v>552.90049999999997</v>
      </c>
      <c r="JG14" s="47">
        <v>716.625</v>
      </c>
      <c r="JH14" s="47">
        <v>1037.846</v>
      </c>
      <c r="JI14" s="47">
        <v>1073.0405000000001</v>
      </c>
      <c r="JJ14" s="47">
        <v>206.74299999999999</v>
      </c>
      <c r="JK14" s="47">
        <v>748.06600000000003</v>
      </c>
      <c r="JL14" s="47">
        <v>803.51400000000001</v>
      </c>
      <c r="JM14" s="47">
        <v>513.34500000000003</v>
      </c>
      <c r="JN14" s="47">
        <v>1112.5065</v>
      </c>
      <c r="JO14" s="47">
        <v>0</v>
      </c>
      <c r="JP14" s="47">
        <v>405.04599999999999</v>
      </c>
      <c r="JQ14" s="47">
        <v>895.65499999999997</v>
      </c>
      <c r="JR14" s="47">
        <v>950.04200000000003</v>
      </c>
      <c r="JS14" s="47">
        <v>520.40499999999997</v>
      </c>
      <c r="JT14" s="47">
        <v>173.49700000000001</v>
      </c>
      <c r="JU14" s="58">
        <v>521.61400000000003</v>
      </c>
    </row>
    <row r="15" spans="1:281" ht="15" customHeight="1" x14ac:dyDescent="0.25">
      <c r="A15" s="41" t="s">
        <v>261</v>
      </c>
      <c r="B15" s="46">
        <v>876.68499999999995</v>
      </c>
      <c r="C15" s="47">
        <v>853.29899999999998</v>
      </c>
      <c r="D15" s="47">
        <v>556.59400000000005</v>
      </c>
      <c r="E15" s="47">
        <v>480.92450000000002</v>
      </c>
      <c r="F15" s="47">
        <v>460.53149999999999</v>
      </c>
      <c r="G15" s="47">
        <v>453.36900000000003</v>
      </c>
      <c r="H15" s="47">
        <v>435.15800000000002</v>
      </c>
      <c r="I15" s="47">
        <v>427.95800000000003</v>
      </c>
      <c r="J15" s="47">
        <v>423.55799999999999</v>
      </c>
      <c r="K15" s="47">
        <v>405.66300000000001</v>
      </c>
      <c r="L15" s="47">
        <v>447.13200000000001</v>
      </c>
      <c r="M15" s="47">
        <v>489.0215</v>
      </c>
      <c r="N15" s="47">
        <v>520.23649999999998</v>
      </c>
      <c r="O15" s="47">
        <v>537.00549999999998</v>
      </c>
      <c r="P15" s="47">
        <v>544.07249999999999</v>
      </c>
      <c r="Q15" s="47">
        <v>546.01750000000004</v>
      </c>
      <c r="R15" s="47">
        <v>549.62249999999995</v>
      </c>
      <c r="S15" s="47">
        <v>561.42449999999997</v>
      </c>
      <c r="T15" s="47">
        <v>565.70249999999999</v>
      </c>
      <c r="U15" s="47">
        <v>567.80250000000001</v>
      </c>
      <c r="V15" s="47">
        <v>586.34</v>
      </c>
      <c r="W15" s="47">
        <v>593.70600000000002</v>
      </c>
      <c r="X15" s="47">
        <v>612.53599999999994</v>
      </c>
      <c r="Y15" s="47">
        <v>612.53700000000003</v>
      </c>
      <c r="Z15" s="47">
        <v>622.85</v>
      </c>
      <c r="AA15" s="47">
        <v>642.88</v>
      </c>
      <c r="AB15" s="47">
        <v>650.51199999999994</v>
      </c>
      <c r="AC15" s="47">
        <v>684.48199999999997</v>
      </c>
      <c r="AD15" s="47">
        <v>748.21199999999999</v>
      </c>
      <c r="AE15" s="47">
        <v>871.995</v>
      </c>
      <c r="AF15" s="47">
        <v>886.79499999999996</v>
      </c>
      <c r="AG15" s="47">
        <v>702.351</v>
      </c>
      <c r="AH15" s="47">
        <v>722.548</v>
      </c>
      <c r="AI15" s="47">
        <v>740.84100000000001</v>
      </c>
      <c r="AJ15" s="47">
        <v>751.798</v>
      </c>
      <c r="AK15" s="47">
        <v>766.19399999999996</v>
      </c>
      <c r="AL15" s="47">
        <v>794.53800000000001</v>
      </c>
      <c r="AM15" s="47">
        <v>796.61400000000003</v>
      </c>
      <c r="AN15" s="47">
        <v>815.899</v>
      </c>
      <c r="AO15" s="47">
        <v>848.40200000000004</v>
      </c>
      <c r="AP15" s="47">
        <v>872.82</v>
      </c>
      <c r="AQ15" s="47">
        <v>888.16600000000005</v>
      </c>
      <c r="AR15" s="47">
        <v>893.822</v>
      </c>
      <c r="AS15" s="47">
        <v>896.12199999999996</v>
      </c>
      <c r="AT15" s="47">
        <v>905.02200000000005</v>
      </c>
      <c r="AU15" s="47">
        <v>878.22</v>
      </c>
      <c r="AV15" s="47">
        <v>405.66199999999998</v>
      </c>
      <c r="AW15" s="47">
        <v>403.95499999999998</v>
      </c>
      <c r="AX15" s="47">
        <v>330.89100000000002</v>
      </c>
      <c r="AY15" s="47">
        <v>314.57400000000001</v>
      </c>
      <c r="AZ15" s="47">
        <v>310.57400000000001</v>
      </c>
      <c r="BA15" s="47">
        <v>294.774</v>
      </c>
      <c r="BB15" s="47">
        <v>279.38499999999999</v>
      </c>
      <c r="BC15" s="47">
        <v>266.964</v>
      </c>
      <c r="BD15" s="47">
        <v>251.58500000000001</v>
      </c>
      <c r="BE15" s="47">
        <v>242.21600000000001</v>
      </c>
      <c r="BF15" s="47">
        <v>234.24</v>
      </c>
      <c r="BG15" s="47">
        <v>242.215</v>
      </c>
      <c r="BH15" s="47">
        <v>218.47399999999999</v>
      </c>
      <c r="BI15" s="47">
        <v>216.50899999999999</v>
      </c>
      <c r="BJ15" s="47">
        <v>196.71</v>
      </c>
      <c r="BK15" s="47">
        <v>176.05699999999999</v>
      </c>
      <c r="BL15" s="47">
        <v>167.37200000000001</v>
      </c>
      <c r="BM15" s="47">
        <v>156.441</v>
      </c>
      <c r="BN15" s="47">
        <v>148.65600000000001</v>
      </c>
      <c r="BO15" s="47">
        <v>134.72900000000001</v>
      </c>
      <c r="BP15" s="47">
        <v>152.00700000000001</v>
      </c>
      <c r="BQ15" s="47">
        <v>169.44900000000001</v>
      </c>
      <c r="BR15" s="47">
        <v>180.08199999999999</v>
      </c>
      <c r="BS15" s="47">
        <v>187.70599999999999</v>
      </c>
      <c r="BT15" s="47">
        <v>210.67699999999999</v>
      </c>
      <c r="BU15" s="47">
        <v>223.761</v>
      </c>
      <c r="BV15" s="47">
        <v>238.761</v>
      </c>
      <c r="BW15" s="47">
        <v>252.398</v>
      </c>
      <c r="BX15" s="47">
        <v>263.39800000000002</v>
      </c>
      <c r="BY15" s="47">
        <v>271.60199999999998</v>
      </c>
      <c r="BZ15" s="47">
        <v>541.63599999999997</v>
      </c>
      <c r="CA15" s="47">
        <v>293.69099999999997</v>
      </c>
      <c r="CB15" s="47">
        <v>309.548</v>
      </c>
      <c r="CC15" s="47">
        <v>322.46899999999999</v>
      </c>
      <c r="CD15" s="47">
        <v>327.678</v>
      </c>
      <c r="CE15" s="47">
        <v>331.20699999999999</v>
      </c>
      <c r="CF15" s="47">
        <v>339.62099999999998</v>
      </c>
      <c r="CG15" s="47">
        <v>346.78300000000002</v>
      </c>
      <c r="CH15" s="47">
        <v>355.38600000000002</v>
      </c>
      <c r="CI15" s="47">
        <v>357.88</v>
      </c>
      <c r="CJ15" s="47">
        <v>372.28699999999998</v>
      </c>
      <c r="CK15" s="47">
        <v>389.565</v>
      </c>
      <c r="CL15" s="47">
        <v>402.04599999999999</v>
      </c>
      <c r="CM15" s="47">
        <v>298.46800000000002</v>
      </c>
      <c r="CN15" s="47">
        <v>309.89400000000001</v>
      </c>
      <c r="CO15" s="47">
        <v>301.86799999999999</v>
      </c>
      <c r="CP15" s="47">
        <v>316.52499999999998</v>
      </c>
      <c r="CQ15" s="47">
        <v>332.94200000000001</v>
      </c>
      <c r="CR15" s="47">
        <v>336.74400000000003</v>
      </c>
      <c r="CS15" s="47">
        <v>339.452</v>
      </c>
      <c r="CT15" s="47">
        <v>316.303</v>
      </c>
      <c r="CU15" s="47">
        <v>571.33100000000002</v>
      </c>
      <c r="CV15" s="47">
        <v>576.28700000000003</v>
      </c>
      <c r="CW15" s="47">
        <v>517.952</v>
      </c>
      <c r="CX15" s="47">
        <v>508.77800000000002</v>
      </c>
      <c r="CY15" s="47">
        <v>503.65800000000002</v>
      </c>
      <c r="CZ15" s="47">
        <v>493.87900000000002</v>
      </c>
      <c r="DA15" s="47">
        <v>366.05900000000003</v>
      </c>
      <c r="DB15" s="47">
        <v>245.126</v>
      </c>
      <c r="DC15" s="47">
        <v>320.22000000000003</v>
      </c>
      <c r="DD15" s="47">
        <v>576.28599999999994</v>
      </c>
      <c r="DE15" s="47">
        <v>301.94299999999998</v>
      </c>
      <c r="DF15" s="47">
        <v>287.87299999999999</v>
      </c>
      <c r="DG15" s="47">
        <v>273.04199999999997</v>
      </c>
      <c r="DH15" s="47">
        <v>268.19299999999998</v>
      </c>
      <c r="DI15" s="47">
        <v>260.27100000000002</v>
      </c>
      <c r="DJ15" s="47">
        <v>258.56599999999997</v>
      </c>
      <c r="DK15" s="47">
        <v>251.65600000000001</v>
      </c>
      <c r="DL15" s="47">
        <v>247.02600000000001</v>
      </c>
      <c r="DM15" s="47">
        <v>280.57900000000001</v>
      </c>
      <c r="DN15" s="47">
        <v>289.02300000000002</v>
      </c>
      <c r="DO15" s="47">
        <v>323.226</v>
      </c>
      <c r="DP15" s="47">
        <v>332.41699999999997</v>
      </c>
      <c r="DQ15" s="47">
        <v>374.22300000000001</v>
      </c>
      <c r="DR15" s="47">
        <v>429.82299999999998</v>
      </c>
      <c r="DS15" s="47">
        <v>473.06799999999998</v>
      </c>
      <c r="DT15" s="47">
        <v>487.92</v>
      </c>
      <c r="DU15" s="47">
        <v>499.036</v>
      </c>
      <c r="DV15" s="47">
        <v>505.83249999999998</v>
      </c>
      <c r="DW15" s="47">
        <v>511.44549999999998</v>
      </c>
      <c r="DX15" s="47">
        <v>321.21600000000001</v>
      </c>
      <c r="DY15" s="47">
        <v>328.56299999999999</v>
      </c>
      <c r="DZ15" s="47">
        <v>562.99400000000003</v>
      </c>
      <c r="EA15" s="47">
        <v>890.79499999999996</v>
      </c>
      <c r="EB15" s="47">
        <v>887.995</v>
      </c>
      <c r="EC15" s="47">
        <v>361.85199999999998</v>
      </c>
      <c r="ED15" s="47">
        <v>590.24</v>
      </c>
      <c r="EE15" s="47">
        <v>907.79499999999996</v>
      </c>
      <c r="EF15" s="47">
        <v>306.57900000000001</v>
      </c>
      <c r="EG15" s="47">
        <v>356.58499999999998</v>
      </c>
      <c r="EH15" s="47">
        <v>368.22800000000001</v>
      </c>
      <c r="EI15" s="47">
        <v>406.37700000000001</v>
      </c>
      <c r="EJ15" s="47">
        <v>417.67899999999997</v>
      </c>
      <c r="EK15" s="47">
        <v>420.779</v>
      </c>
      <c r="EL15" s="47">
        <v>420.33499999999998</v>
      </c>
      <c r="EM15" s="47">
        <v>434.03500000000003</v>
      </c>
      <c r="EN15" s="47">
        <v>447.17899999999997</v>
      </c>
      <c r="EO15" s="47">
        <v>479.166</v>
      </c>
      <c r="EP15" s="47">
        <v>512.08699999999999</v>
      </c>
      <c r="EQ15" s="47">
        <v>524.745</v>
      </c>
      <c r="ER15" s="47">
        <v>531.29499999999996</v>
      </c>
      <c r="ES15" s="47">
        <v>542.37599999999998</v>
      </c>
      <c r="ET15" s="47">
        <v>561.88800000000003</v>
      </c>
      <c r="EU15" s="47">
        <v>578.42399999999998</v>
      </c>
      <c r="EV15" s="47">
        <v>578.42499999999995</v>
      </c>
      <c r="EW15" s="47">
        <v>122.9</v>
      </c>
      <c r="EX15" s="47">
        <v>118.024</v>
      </c>
      <c r="EY15" s="47">
        <v>70.742000000000004</v>
      </c>
      <c r="EZ15" s="47">
        <v>100.25</v>
      </c>
      <c r="FA15" s="47">
        <v>1076.2415000000001</v>
      </c>
      <c r="FB15" s="47">
        <v>1056.0885000000001</v>
      </c>
      <c r="FC15" s="47">
        <v>980.2355</v>
      </c>
      <c r="FD15" s="47">
        <v>972.6825</v>
      </c>
      <c r="FE15" s="47">
        <v>961.77949999999998</v>
      </c>
      <c r="FF15" s="47">
        <v>887.31150000000002</v>
      </c>
      <c r="FG15" s="47">
        <v>936.09349999999995</v>
      </c>
      <c r="FH15" s="47">
        <v>887.12549999999999</v>
      </c>
      <c r="FI15" s="47">
        <v>845.01649999999995</v>
      </c>
      <c r="FJ15" s="47">
        <v>819.84550000000002</v>
      </c>
      <c r="FK15" s="47">
        <v>704.48649999999998</v>
      </c>
      <c r="FL15" s="47">
        <v>666.31150000000002</v>
      </c>
      <c r="FM15" s="47">
        <v>650.41949999999997</v>
      </c>
      <c r="FN15" s="47">
        <v>584.21950000000004</v>
      </c>
      <c r="FO15" s="47">
        <v>562.66449999999998</v>
      </c>
      <c r="FP15" s="47">
        <v>558.74749999999995</v>
      </c>
      <c r="FQ15" s="47">
        <v>551.4135</v>
      </c>
      <c r="FR15" s="47">
        <v>539.20150000000001</v>
      </c>
      <c r="FS15" s="47">
        <v>521.30150000000003</v>
      </c>
      <c r="FT15" s="47">
        <v>53.412999999999997</v>
      </c>
      <c r="FU15" s="47">
        <v>62.851999999999997</v>
      </c>
      <c r="FV15" s="47">
        <v>122.786</v>
      </c>
      <c r="FW15" s="47">
        <v>883.22</v>
      </c>
      <c r="FX15" s="47">
        <v>1058.0405000000001</v>
      </c>
      <c r="FY15" s="47">
        <v>589.55999999999995</v>
      </c>
      <c r="FZ15" s="47">
        <v>623.67899999999997</v>
      </c>
      <c r="GA15" s="47">
        <v>649.62900000000002</v>
      </c>
      <c r="GB15" s="47">
        <v>669.10400000000004</v>
      </c>
      <c r="GC15" s="47">
        <v>688.07600000000002</v>
      </c>
      <c r="GD15" s="47">
        <v>761.15200000000004</v>
      </c>
      <c r="GE15" s="47">
        <v>821.15499999999997</v>
      </c>
      <c r="GF15" s="47">
        <v>852.38300000000004</v>
      </c>
      <c r="GG15" s="47">
        <v>868.71900000000005</v>
      </c>
      <c r="GH15" s="47">
        <v>881.47500000000002</v>
      </c>
      <c r="GI15" s="47">
        <v>914.80700000000002</v>
      </c>
      <c r="GJ15" s="47">
        <v>931.846</v>
      </c>
      <c r="GK15" s="47">
        <v>947.38599999999997</v>
      </c>
      <c r="GL15" s="47">
        <v>960.41600000000005</v>
      </c>
      <c r="GM15" s="47">
        <v>984.17100000000005</v>
      </c>
      <c r="GN15" s="47">
        <v>1003.794</v>
      </c>
      <c r="GO15" s="47">
        <v>1022.471</v>
      </c>
      <c r="GP15" s="47">
        <v>1033.221</v>
      </c>
      <c r="GQ15" s="47">
        <v>868.71799999999996</v>
      </c>
      <c r="GR15" s="47">
        <v>441.76</v>
      </c>
      <c r="GS15" s="47">
        <v>1089.6675</v>
      </c>
      <c r="GT15" s="47">
        <v>1070.2175</v>
      </c>
      <c r="GU15" s="47">
        <v>1055.5574999999999</v>
      </c>
      <c r="GV15" s="47">
        <v>1025.6575</v>
      </c>
      <c r="GW15" s="47">
        <v>964.5575</v>
      </c>
      <c r="GX15" s="47">
        <v>921.66250000000002</v>
      </c>
      <c r="GY15" s="47">
        <v>895.15250000000003</v>
      </c>
      <c r="GZ15" s="47">
        <v>881.42049999999995</v>
      </c>
      <c r="HA15" s="47">
        <v>839.19349999999997</v>
      </c>
      <c r="HB15" s="47">
        <v>768.04399999999998</v>
      </c>
      <c r="HC15" s="47">
        <v>718.50900000000001</v>
      </c>
      <c r="HD15" s="47">
        <v>651.40899999999999</v>
      </c>
      <c r="HE15" s="47">
        <v>635.70899999999995</v>
      </c>
      <c r="HF15" s="47">
        <v>605.80899999999997</v>
      </c>
      <c r="HG15" s="47">
        <v>588.40899999999999</v>
      </c>
      <c r="HH15" s="47">
        <v>567.90800000000002</v>
      </c>
      <c r="HI15" s="47">
        <v>613.19899999999996</v>
      </c>
      <c r="HJ15" s="47">
        <v>629.82399999999996</v>
      </c>
      <c r="HK15" s="47">
        <v>673.5</v>
      </c>
      <c r="HL15" s="47">
        <v>702.70500000000004</v>
      </c>
      <c r="HM15" s="47">
        <v>723.52800000000002</v>
      </c>
      <c r="HN15" s="47">
        <v>739.36800000000005</v>
      </c>
      <c r="HO15" s="47">
        <v>538.40800000000002</v>
      </c>
      <c r="HP15" s="47">
        <v>493.00799999999998</v>
      </c>
      <c r="HQ15" s="47">
        <v>514.22799999999995</v>
      </c>
      <c r="HR15" s="47">
        <v>1017.64</v>
      </c>
      <c r="HS15" s="47">
        <v>915.80200000000002</v>
      </c>
      <c r="HT15" s="47">
        <v>815.51099999999997</v>
      </c>
      <c r="HU15" s="47">
        <v>1008.3845</v>
      </c>
      <c r="HV15" s="47">
        <v>849.91</v>
      </c>
      <c r="HW15" s="47">
        <v>873.92</v>
      </c>
      <c r="HX15" s="47">
        <v>897.42</v>
      </c>
      <c r="HY15" s="47">
        <v>911.96</v>
      </c>
      <c r="HZ15" s="47">
        <v>607.6</v>
      </c>
      <c r="IA15" s="47">
        <v>614.39700000000005</v>
      </c>
      <c r="IB15" s="47">
        <v>625.05899999999997</v>
      </c>
      <c r="IC15" s="47">
        <v>661.024</v>
      </c>
      <c r="ID15" s="47">
        <v>660.46400000000006</v>
      </c>
      <c r="IE15" s="47">
        <v>630.95899999999995</v>
      </c>
      <c r="IF15" s="47">
        <v>601.06500000000005</v>
      </c>
      <c r="IG15" s="47">
        <v>561.55899999999997</v>
      </c>
      <c r="IH15" s="47">
        <v>507.95800000000003</v>
      </c>
      <c r="II15" s="47">
        <v>507.959</v>
      </c>
      <c r="IJ15" s="47">
        <v>533.08699999999999</v>
      </c>
      <c r="IK15" s="47">
        <v>574.83199999999999</v>
      </c>
      <c r="IL15" s="47">
        <v>587.70699999999999</v>
      </c>
      <c r="IM15" s="47">
        <v>621.14</v>
      </c>
      <c r="IN15" s="47">
        <v>641.10299999999995</v>
      </c>
      <c r="IO15" s="47">
        <v>693.37900000000002</v>
      </c>
      <c r="IP15" s="47">
        <v>765.54600000000005</v>
      </c>
      <c r="IQ15" s="47">
        <v>824.34</v>
      </c>
      <c r="IR15" s="47">
        <v>485.358</v>
      </c>
      <c r="IS15" s="47">
        <v>445.42599999999999</v>
      </c>
      <c r="IT15" s="47">
        <v>459.44</v>
      </c>
      <c r="IU15" s="47">
        <v>444.423</v>
      </c>
      <c r="IV15" s="47">
        <v>409.06299999999999</v>
      </c>
      <c r="IW15" s="47">
        <v>393.11799999999999</v>
      </c>
      <c r="IX15" s="47">
        <v>499.25900000000001</v>
      </c>
      <c r="IY15" s="47">
        <v>528.58100000000002</v>
      </c>
      <c r="IZ15" s="47">
        <v>540.61199999999997</v>
      </c>
      <c r="JA15" s="47">
        <v>553.85199999999998</v>
      </c>
      <c r="JB15" s="47">
        <v>561.39800000000002</v>
      </c>
      <c r="JC15" s="47">
        <v>567.93650000000002</v>
      </c>
      <c r="JD15" s="47">
        <v>557.93650000000002</v>
      </c>
      <c r="JE15" s="47">
        <v>543.29650000000004</v>
      </c>
      <c r="JF15" s="47">
        <v>537.90150000000006</v>
      </c>
      <c r="JG15" s="47">
        <v>562.99900000000002</v>
      </c>
      <c r="JH15" s="47">
        <v>884.22</v>
      </c>
      <c r="JI15" s="47">
        <v>1058.0415</v>
      </c>
      <c r="JJ15" s="47">
        <v>367.15199999999999</v>
      </c>
      <c r="JK15" s="47">
        <v>594.44000000000005</v>
      </c>
      <c r="JL15" s="47">
        <v>886.69399999999996</v>
      </c>
      <c r="JM15" s="47">
        <v>596.52499999999998</v>
      </c>
      <c r="JN15" s="47">
        <v>1097.5074999999999</v>
      </c>
      <c r="JO15" s="47">
        <v>405.04599999999999</v>
      </c>
      <c r="JP15" s="47">
        <v>0</v>
      </c>
      <c r="JQ15" s="47">
        <v>911.96100000000001</v>
      </c>
      <c r="JR15" s="47">
        <v>1033.222</v>
      </c>
      <c r="JS15" s="47">
        <v>366.779</v>
      </c>
      <c r="JT15" s="47">
        <v>333.90600000000001</v>
      </c>
      <c r="JU15" s="58">
        <v>386.16</v>
      </c>
    </row>
    <row r="16" spans="1:281" ht="15" customHeight="1" x14ac:dyDescent="0.25">
      <c r="A16" s="41" t="s">
        <v>262</v>
      </c>
      <c r="B16" s="46">
        <v>946.33799999999997</v>
      </c>
      <c r="C16" s="47">
        <v>922.952</v>
      </c>
      <c r="D16" s="47">
        <v>1217.135</v>
      </c>
      <c r="E16" s="47">
        <v>1141.4655</v>
      </c>
      <c r="F16" s="47">
        <v>1121.0725</v>
      </c>
      <c r="G16" s="47">
        <v>1113.9100000000001</v>
      </c>
      <c r="H16" s="47">
        <v>1095.6990000000001</v>
      </c>
      <c r="I16" s="47">
        <v>1088.499</v>
      </c>
      <c r="J16" s="47">
        <v>1084.0989999999999</v>
      </c>
      <c r="K16" s="47">
        <v>1066.204</v>
      </c>
      <c r="L16" s="47">
        <v>1107.673</v>
      </c>
      <c r="M16" s="47">
        <v>1149.5625</v>
      </c>
      <c r="N16" s="47">
        <v>1180.7774999999999</v>
      </c>
      <c r="O16" s="47">
        <v>1197.5464999999999</v>
      </c>
      <c r="P16" s="47">
        <v>1204.6134999999999</v>
      </c>
      <c r="Q16" s="47">
        <v>1206.5585000000001</v>
      </c>
      <c r="R16" s="47">
        <v>1210.1635000000001</v>
      </c>
      <c r="S16" s="47">
        <v>1221.9655</v>
      </c>
      <c r="T16" s="47">
        <v>1226.2435</v>
      </c>
      <c r="U16" s="47">
        <v>1228.3434999999999</v>
      </c>
      <c r="V16" s="47">
        <v>1236.5985000000001</v>
      </c>
      <c r="W16" s="47">
        <v>1229.2325000000001</v>
      </c>
      <c r="X16" s="47">
        <v>1210.4024999999999</v>
      </c>
      <c r="Y16" s="47">
        <v>1210.4014999999999</v>
      </c>
      <c r="Z16" s="47">
        <v>1200.0885000000001</v>
      </c>
      <c r="AA16" s="47">
        <v>1180.0585000000001</v>
      </c>
      <c r="AB16" s="47">
        <v>1172.4265</v>
      </c>
      <c r="AC16" s="47">
        <v>1138.4565</v>
      </c>
      <c r="AD16" s="47">
        <v>1202.1865</v>
      </c>
      <c r="AE16" s="47">
        <v>1325.9694999999999</v>
      </c>
      <c r="AF16" s="47">
        <v>1340.7695000000001</v>
      </c>
      <c r="AG16" s="47">
        <v>1156.3235</v>
      </c>
      <c r="AH16" s="47">
        <v>1176.5205000000001</v>
      </c>
      <c r="AI16" s="47">
        <v>1194.8135</v>
      </c>
      <c r="AJ16" s="47">
        <v>1205.7705000000001</v>
      </c>
      <c r="AK16" s="47">
        <v>1220.1665</v>
      </c>
      <c r="AL16" s="47">
        <v>1248.5105000000001</v>
      </c>
      <c r="AM16" s="47">
        <v>1250.5864999999999</v>
      </c>
      <c r="AN16" s="47">
        <v>1269.8715</v>
      </c>
      <c r="AO16" s="47">
        <v>1297.7294999999999</v>
      </c>
      <c r="AP16" s="47">
        <v>1273.3115</v>
      </c>
      <c r="AQ16" s="47">
        <v>1257.9655</v>
      </c>
      <c r="AR16" s="47">
        <v>1246.9655</v>
      </c>
      <c r="AS16" s="47">
        <v>1249.2655</v>
      </c>
      <c r="AT16" s="47">
        <v>1235.7655</v>
      </c>
      <c r="AU16" s="47">
        <v>1278.7114999999999</v>
      </c>
      <c r="AV16" s="47">
        <v>1066.203</v>
      </c>
      <c r="AW16" s="47">
        <v>1064.4960000000001</v>
      </c>
      <c r="AX16" s="47">
        <v>991.43200000000002</v>
      </c>
      <c r="AY16" s="47">
        <v>975.11500000000001</v>
      </c>
      <c r="AZ16" s="47">
        <v>971.11500000000001</v>
      </c>
      <c r="BA16" s="47">
        <v>955.31500000000005</v>
      </c>
      <c r="BB16" s="47">
        <v>939.92600000000004</v>
      </c>
      <c r="BC16" s="47">
        <v>927.505</v>
      </c>
      <c r="BD16" s="47">
        <v>912.12599999999998</v>
      </c>
      <c r="BE16" s="47">
        <v>902.75699999999995</v>
      </c>
      <c r="BF16" s="47">
        <v>894.78099999999995</v>
      </c>
      <c r="BG16" s="47">
        <v>902.75599999999997</v>
      </c>
      <c r="BH16" s="47">
        <v>879.01499999999999</v>
      </c>
      <c r="BI16" s="47">
        <v>877.05</v>
      </c>
      <c r="BJ16" s="47">
        <v>857.25099999999998</v>
      </c>
      <c r="BK16" s="47">
        <v>836.59799999999996</v>
      </c>
      <c r="BL16" s="47">
        <v>827.91300000000001</v>
      </c>
      <c r="BM16" s="47">
        <v>816.98199999999997</v>
      </c>
      <c r="BN16" s="47">
        <v>809.197</v>
      </c>
      <c r="BO16" s="47">
        <v>795.27</v>
      </c>
      <c r="BP16" s="47">
        <v>759.95399999999995</v>
      </c>
      <c r="BQ16" s="47">
        <v>742.51199999999994</v>
      </c>
      <c r="BR16" s="47">
        <v>731.87900000000002</v>
      </c>
      <c r="BS16" s="47">
        <v>724.255</v>
      </c>
      <c r="BT16" s="47">
        <v>701.28599999999994</v>
      </c>
      <c r="BU16" s="47">
        <v>714.37</v>
      </c>
      <c r="BV16" s="47">
        <v>729.37</v>
      </c>
      <c r="BW16" s="47">
        <v>743.00699999999995</v>
      </c>
      <c r="BX16" s="47">
        <v>754.00699999999995</v>
      </c>
      <c r="BY16" s="47">
        <v>762.21100000000001</v>
      </c>
      <c r="BZ16" s="47">
        <v>1202.1769999999999</v>
      </c>
      <c r="CA16" s="47">
        <v>784.3</v>
      </c>
      <c r="CB16" s="47">
        <v>800.15700000000004</v>
      </c>
      <c r="CC16" s="47">
        <v>813.07799999999997</v>
      </c>
      <c r="CD16" s="47">
        <v>818.28700000000003</v>
      </c>
      <c r="CE16" s="47">
        <v>821.81600000000003</v>
      </c>
      <c r="CF16" s="47">
        <v>830.23</v>
      </c>
      <c r="CG16" s="47">
        <v>837.39200000000005</v>
      </c>
      <c r="CH16" s="47">
        <v>845.995</v>
      </c>
      <c r="CI16" s="47">
        <v>848.48900000000003</v>
      </c>
      <c r="CJ16" s="47">
        <v>862.89599999999996</v>
      </c>
      <c r="CK16" s="47">
        <v>880.17399999999998</v>
      </c>
      <c r="CL16" s="47">
        <v>892.65499999999997</v>
      </c>
      <c r="CM16" s="47">
        <v>789.077</v>
      </c>
      <c r="CN16" s="47">
        <v>800.50300000000004</v>
      </c>
      <c r="CO16" s="47">
        <v>792.47699999999998</v>
      </c>
      <c r="CP16" s="47">
        <v>807.13400000000001</v>
      </c>
      <c r="CQ16" s="47">
        <v>823.55100000000004</v>
      </c>
      <c r="CR16" s="47">
        <v>827.35299999999995</v>
      </c>
      <c r="CS16" s="47">
        <v>830.06100000000004</v>
      </c>
      <c r="CT16" s="47">
        <v>806.91200000000003</v>
      </c>
      <c r="CU16" s="47">
        <v>1231.8720000000001</v>
      </c>
      <c r="CV16" s="47">
        <v>1236.828</v>
      </c>
      <c r="CW16" s="47">
        <v>1178.4929999999999</v>
      </c>
      <c r="CX16" s="47">
        <v>1169.319</v>
      </c>
      <c r="CY16" s="47">
        <v>1164.1990000000001</v>
      </c>
      <c r="CZ16" s="47">
        <v>1154.42</v>
      </c>
      <c r="DA16" s="47">
        <v>1026.5999999999999</v>
      </c>
      <c r="DB16" s="47">
        <v>905.66700000000003</v>
      </c>
      <c r="DC16" s="47">
        <v>980.76099999999997</v>
      </c>
      <c r="DD16" s="47">
        <v>1236.827</v>
      </c>
      <c r="DE16" s="47">
        <v>962.48400000000004</v>
      </c>
      <c r="DF16" s="47">
        <v>948.41399999999999</v>
      </c>
      <c r="DG16" s="47">
        <v>933.58299999999997</v>
      </c>
      <c r="DH16" s="47">
        <v>928.73400000000004</v>
      </c>
      <c r="DI16" s="47">
        <v>920.81200000000001</v>
      </c>
      <c r="DJ16" s="47">
        <v>919.10699999999997</v>
      </c>
      <c r="DK16" s="47">
        <v>912.197</v>
      </c>
      <c r="DL16" s="47">
        <v>664.93499999999995</v>
      </c>
      <c r="DM16" s="47">
        <v>631.38199999999995</v>
      </c>
      <c r="DN16" s="47">
        <v>622.93799999999999</v>
      </c>
      <c r="DO16" s="47">
        <v>588.73500000000001</v>
      </c>
      <c r="DP16" s="47">
        <v>597.92600000000004</v>
      </c>
      <c r="DQ16" s="47">
        <v>568.053</v>
      </c>
      <c r="DR16" s="47">
        <v>623.65300000000002</v>
      </c>
      <c r="DS16" s="47">
        <v>698.20299999999997</v>
      </c>
      <c r="DT16" s="47">
        <v>713.05499999999995</v>
      </c>
      <c r="DU16" s="47">
        <v>724.17100000000005</v>
      </c>
      <c r="DV16" s="47">
        <v>730.96749999999997</v>
      </c>
      <c r="DW16" s="47">
        <v>736.58050000000003</v>
      </c>
      <c r="DX16" s="47">
        <v>811.82500000000005</v>
      </c>
      <c r="DY16" s="47">
        <v>819.17200000000003</v>
      </c>
      <c r="DZ16" s="47">
        <v>1223.5350000000001</v>
      </c>
      <c r="EA16" s="47">
        <v>1344.7695000000001</v>
      </c>
      <c r="EB16" s="47">
        <v>1341.9694999999999</v>
      </c>
      <c r="EC16" s="47">
        <v>852.46100000000001</v>
      </c>
      <c r="ED16" s="47">
        <v>1240.4984999999999</v>
      </c>
      <c r="EE16" s="47">
        <v>1361.7695000000001</v>
      </c>
      <c r="EF16" s="47">
        <v>657.38199999999995</v>
      </c>
      <c r="EG16" s="47">
        <v>707.38800000000003</v>
      </c>
      <c r="EH16" s="47">
        <v>719.03099999999995</v>
      </c>
      <c r="EI16" s="47">
        <v>757.18</v>
      </c>
      <c r="EJ16" s="47">
        <v>768.48199999999997</v>
      </c>
      <c r="EK16" s="47">
        <v>771.58199999999999</v>
      </c>
      <c r="EL16" s="47">
        <v>849.255</v>
      </c>
      <c r="EM16" s="47">
        <v>784.83799999999997</v>
      </c>
      <c r="EN16" s="47">
        <v>779.32399999999996</v>
      </c>
      <c r="EO16" s="47">
        <v>747.33699999999999</v>
      </c>
      <c r="EP16" s="47">
        <v>714.41600000000005</v>
      </c>
      <c r="EQ16" s="47">
        <v>701.75800000000004</v>
      </c>
      <c r="ER16" s="47">
        <v>695.20799999999997</v>
      </c>
      <c r="ES16" s="47">
        <v>684.12699999999995</v>
      </c>
      <c r="ET16" s="47">
        <v>664.61500000000001</v>
      </c>
      <c r="EU16" s="47">
        <v>648.07899999999995</v>
      </c>
      <c r="EV16" s="47">
        <v>648.07799999999997</v>
      </c>
      <c r="EW16" s="47">
        <v>789.06100000000004</v>
      </c>
      <c r="EX16" s="47">
        <v>793.93700000000001</v>
      </c>
      <c r="EY16" s="47">
        <v>841.21900000000005</v>
      </c>
      <c r="EZ16" s="47">
        <v>811.71100000000001</v>
      </c>
      <c r="FA16" s="47">
        <v>1301.3765000000001</v>
      </c>
      <c r="FB16" s="47">
        <v>1281.2235000000001</v>
      </c>
      <c r="FC16" s="47">
        <v>1205.3705</v>
      </c>
      <c r="FD16" s="47">
        <v>1197.8175000000001</v>
      </c>
      <c r="FE16" s="47">
        <v>1186.9145000000001</v>
      </c>
      <c r="FF16" s="47">
        <v>1112.4465</v>
      </c>
      <c r="FG16" s="47">
        <v>1161.2284999999999</v>
      </c>
      <c r="FH16" s="47">
        <v>1112.2605000000001</v>
      </c>
      <c r="FI16" s="47">
        <v>1070.1514999999999</v>
      </c>
      <c r="FJ16" s="47">
        <v>1044.9804999999999</v>
      </c>
      <c r="FK16" s="47">
        <v>929.62149999999997</v>
      </c>
      <c r="FL16" s="47">
        <v>891.44650000000001</v>
      </c>
      <c r="FM16" s="47">
        <v>875.55449999999996</v>
      </c>
      <c r="FN16" s="47">
        <v>809.35450000000003</v>
      </c>
      <c r="FO16" s="47">
        <v>787.79949999999997</v>
      </c>
      <c r="FP16" s="47">
        <v>783.88250000000005</v>
      </c>
      <c r="FQ16" s="47">
        <v>776.54849999999999</v>
      </c>
      <c r="FR16" s="47">
        <v>764.3365</v>
      </c>
      <c r="FS16" s="47">
        <v>746.43650000000002</v>
      </c>
      <c r="FT16" s="47">
        <v>858.548</v>
      </c>
      <c r="FU16" s="47">
        <v>849.10900000000004</v>
      </c>
      <c r="FV16" s="47">
        <v>799.30200000000002</v>
      </c>
      <c r="FW16" s="47">
        <v>1283.7114999999999</v>
      </c>
      <c r="FX16" s="47">
        <v>1283.1755000000001</v>
      </c>
      <c r="FY16" s="47">
        <v>659.21299999999997</v>
      </c>
      <c r="FZ16" s="47">
        <v>693.33199999999999</v>
      </c>
      <c r="GA16" s="47">
        <v>719.28200000000004</v>
      </c>
      <c r="GB16" s="47">
        <v>738.75699999999995</v>
      </c>
      <c r="GC16" s="47">
        <v>757.72900000000004</v>
      </c>
      <c r="GD16" s="47">
        <v>830.80499999999995</v>
      </c>
      <c r="GE16" s="47">
        <v>890.80799999999999</v>
      </c>
      <c r="GF16" s="47">
        <v>922.03599999999994</v>
      </c>
      <c r="GG16" s="47">
        <v>938.37199999999996</v>
      </c>
      <c r="GH16" s="47">
        <v>951.12800000000004</v>
      </c>
      <c r="GI16" s="47">
        <v>984.46</v>
      </c>
      <c r="GJ16" s="47">
        <v>1001.499</v>
      </c>
      <c r="GK16" s="47">
        <v>1017.039</v>
      </c>
      <c r="GL16" s="47">
        <v>1030.069</v>
      </c>
      <c r="GM16" s="47">
        <v>1053.8240000000001</v>
      </c>
      <c r="GN16" s="47">
        <v>1073.4469999999999</v>
      </c>
      <c r="GO16" s="47">
        <v>1092.124</v>
      </c>
      <c r="GP16" s="47">
        <v>1102.874</v>
      </c>
      <c r="GQ16" s="47">
        <v>938.37099999999998</v>
      </c>
      <c r="GR16" s="47">
        <v>729.51099999999997</v>
      </c>
      <c r="GS16" s="47">
        <v>1314.8025</v>
      </c>
      <c r="GT16" s="47">
        <v>1295.3525</v>
      </c>
      <c r="GU16" s="47">
        <v>1280.6925000000001</v>
      </c>
      <c r="GV16" s="47">
        <v>1250.7925</v>
      </c>
      <c r="GW16" s="47">
        <v>1189.6925000000001</v>
      </c>
      <c r="GX16" s="47">
        <v>1146.7974999999999</v>
      </c>
      <c r="GY16" s="47">
        <v>1120.2874999999999</v>
      </c>
      <c r="GZ16" s="47">
        <v>1106.5554999999999</v>
      </c>
      <c r="HA16" s="47">
        <v>1064.3285000000001</v>
      </c>
      <c r="HB16" s="47">
        <v>1073.0965000000001</v>
      </c>
      <c r="HC16" s="47">
        <v>1023.5615</v>
      </c>
      <c r="HD16" s="47">
        <v>956.4615</v>
      </c>
      <c r="HE16" s="47">
        <v>940.76149999999996</v>
      </c>
      <c r="HF16" s="47">
        <v>910.86149999999998</v>
      </c>
      <c r="HG16" s="47">
        <v>893.4615</v>
      </c>
      <c r="HH16" s="47">
        <v>872.96050000000002</v>
      </c>
      <c r="HI16" s="47">
        <v>918.25149999999996</v>
      </c>
      <c r="HJ16" s="47">
        <v>934.87649999999996</v>
      </c>
      <c r="HK16" s="47">
        <v>978.55250000000001</v>
      </c>
      <c r="HL16" s="47">
        <v>1007.7575000000001</v>
      </c>
      <c r="HM16" s="47">
        <v>1028.5805</v>
      </c>
      <c r="HN16" s="47">
        <v>1083.5705</v>
      </c>
      <c r="HO16" s="47">
        <v>843.46050000000002</v>
      </c>
      <c r="HP16" s="47">
        <v>798.06050000000005</v>
      </c>
      <c r="HQ16" s="47">
        <v>776.84050000000002</v>
      </c>
      <c r="HR16" s="47">
        <v>1322.6925000000001</v>
      </c>
      <c r="HS16" s="47">
        <v>1220.8544999999999</v>
      </c>
      <c r="HT16" s="47">
        <v>1120.5635</v>
      </c>
      <c r="HU16" s="47">
        <v>1233.5195000000001</v>
      </c>
      <c r="HV16" s="47">
        <v>62.051000000000002</v>
      </c>
      <c r="HW16" s="47">
        <v>38.040999999999997</v>
      </c>
      <c r="HX16" s="47">
        <v>14.541</v>
      </c>
      <c r="HY16" s="47">
        <v>9.9999999999989008E-4</v>
      </c>
      <c r="HZ16" s="47">
        <v>618.90300000000002</v>
      </c>
      <c r="IA16" s="47">
        <v>612.10599999999999</v>
      </c>
      <c r="IB16" s="47">
        <v>601.44399999999996</v>
      </c>
      <c r="IC16" s="47">
        <v>565.47900000000004</v>
      </c>
      <c r="ID16" s="47">
        <v>556.50900000000001</v>
      </c>
      <c r="IE16" s="47">
        <v>527.00400000000002</v>
      </c>
      <c r="IF16" s="47">
        <v>497.11</v>
      </c>
      <c r="IG16" s="47">
        <v>457.60399999999998</v>
      </c>
      <c r="IH16" s="47">
        <v>404.00299999999999</v>
      </c>
      <c r="II16" s="47">
        <v>404.00400000000002</v>
      </c>
      <c r="IJ16" s="47">
        <v>378.87400000000002</v>
      </c>
      <c r="IK16" s="47">
        <v>337.12900000000002</v>
      </c>
      <c r="IL16" s="47">
        <v>324.25400000000002</v>
      </c>
      <c r="IM16" s="47">
        <v>290.82100000000003</v>
      </c>
      <c r="IN16" s="47">
        <v>270.858</v>
      </c>
      <c r="IO16" s="47">
        <v>218.58199999999999</v>
      </c>
      <c r="IP16" s="47">
        <v>146.41499999999999</v>
      </c>
      <c r="IQ16" s="47">
        <v>87.620999999999995</v>
      </c>
      <c r="IR16" s="47">
        <v>426.60300000000001</v>
      </c>
      <c r="IS16" s="47">
        <v>466.53500000000003</v>
      </c>
      <c r="IT16" s="47">
        <v>482.83600000000001</v>
      </c>
      <c r="IU16" s="47">
        <v>497.85300000000001</v>
      </c>
      <c r="IV16" s="47">
        <v>533.21299999999997</v>
      </c>
      <c r="IW16" s="47">
        <v>792.06899999999996</v>
      </c>
      <c r="IX16" s="47">
        <v>724.39400000000001</v>
      </c>
      <c r="IY16" s="47">
        <v>753.71600000000001</v>
      </c>
      <c r="IZ16" s="47">
        <v>765.74699999999996</v>
      </c>
      <c r="JA16" s="47">
        <v>778.98699999999997</v>
      </c>
      <c r="JB16" s="47">
        <v>786.53300000000002</v>
      </c>
      <c r="JC16" s="47">
        <v>793.07150000000001</v>
      </c>
      <c r="JD16" s="47">
        <v>783.07150000000001</v>
      </c>
      <c r="JE16" s="47">
        <v>768.43150000000003</v>
      </c>
      <c r="JF16" s="47">
        <v>763.03650000000005</v>
      </c>
      <c r="JG16" s="47">
        <v>1223.54</v>
      </c>
      <c r="JH16" s="47">
        <v>1284.7114999999999</v>
      </c>
      <c r="JI16" s="47">
        <v>1283.1765</v>
      </c>
      <c r="JJ16" s="47">
        <v>857.76099999999997</v>
      </c>
      <c r="JK16" s="47">
        <v>1244.6985</v>
      </c>
      <c r="JL16" s="47">
        <v>956.34699999999998</v>
      </c>
      <c r="JM16" s="47">
        <v>666.178</v>
      </c>
      <c r="JN16" s="47">
        <v>1322.6424999999999</v>
      </c>
      <c r="JO16" s="47">
        <v>895.65499999999997</v>
      </c>
      <c r="JP16" s="47">
        <v>911.96100000000001</v>
      </c>
      <c r="JQ16" s="47">
        <v>0</v>
      </c>
      <c r="JR16" s="47">
        <v>1102.875</v>
      </c>
      <c r="JS16" s="47">
        <v>1027.32</v>
      </c>
      <c r="JT16" s="47">
        <v>824.51499999999999</v>
      </c>
      <c r="JU16" s="58">
        <v>785.11099999999999</v>
      </c>
    </row>
    <row r="17" spans="1:281" ht="15" customHeight="1" x14ac:dyDescent="0.25">
      <c r="A17" s="41" t="s">
        <v>263</v>
      </c>
      <c r="B17" s="46">
        <v>240.661</v>
      </c>
      <c r="C17" s="47">
        <v>217.27500000000001</v>
      </c>
      <c r="D17" s="47">
        <v>1338.396</v>
      </c>
      <c r="E17" s="47">
        <v>1262.7265</v>
      </c>
      <c r="F17" s="47">
        <v>1242.3335</v>
      </c>
      <c r="G17" s="47">
        <v>1235.171</v>
      </c>
      <c r="H17" s="47">
        <v>1216.96</v>
      </c>
      <c r="I17" s="47">
        <v>1209.76</v>
      </c>
      <c r="J17" s="47">
        <v>1205.3599999999999</v>
      </c>
      <c r="K17" s="47">
        <v>1187.4649999999999</v>
      </c>
      <c r="L17" s="47">
        <v>1228.934</v>
      </c>
      <c r="M17" s="47">
        <v>1270.8235</v>
      </c>
      <c r="N17" s="47">
        <v>1302.0385000000001</v>
      </c>
      <c r="O17" s="47">
        <v>1318.8074999999999</v>
      </c>
      <c r="P17" s="47">
        <v>1325.8744999999999</v>
      </c>
      <c r="Q17" s="47">
        <v>1327.8195000000001</v>
      </c>
      <c r="R17" s="47">
        <v>1331.4245000000001</v>
      </c>
      <c r="S17" s="47">
        <v>1343.2265</v>
      </c>
      <c r="T17" s="47">
        <v>1347.5045</v>
      </c>
      <c r="U17" s="47">
        <v>1349.6044999999999</v>
      </c>
      <c r="V17" s="47">
        <v>1368.1420000000001</v>
      </c>
      <c r="W17" s="47">
        <v>1375.508</v>
      </c>
      <c r="X17" s="47">
        <v>1394.338</v>
      </c>
      <c r="Y17" s="47">
        <v>1394.3389999999999</v>
      </c>
      <c r="Z17" s="47">
        <v>1404.652</v>
      </c>
      <c r="AA17" s="47">
        <v>1424.682</v>
      </c>
      <c r="AB17" s="47">
        <v>1432.3140000000001</v>
      </c>
      <c r="AC17" s="47">
        <v>1416.6904999999999</v>
      </c>
      <c r="AD17" s="47">
        <v>1480.4204999999999</v>
      </c>
      <c r="AE17" s="47">
        <v>1604.2035000000001</v>
      </c>
      <c r="AF17" s="47">
        <v>1619.0035</v>
      </c>
      <c r="AG17" s="47">
        <v>1434.5574999999999</v>
      </c>
      <c r="AH17" s="47">
        <v>1454.7545</v>
      </c>
      <c r="AI17" s="47">
        <v>1473.0474999999999</v>
      </c>
      <c r="AJ17" s="47">
        <v>1484.0045</v>
      </c>
      <c r="AK17" s="47">
        <v>1498.4005</v>
      </c>
      <c r="AL17" s="47">
        <v>1526.7445</v>
      </c>
      <c r="AM17" s="47">
        <v>1528.8205</v>
      </c>
      <c r="AN17" s="47">
        <v>1548.1054999999999</v>
      </c>
      <c r="AO17" s="47">
        <v>1575.9635000000001</v>
      </c>
      <c r="AP17" s="47">
        <v>1551.5454999999999</v>
      </c>
      <c r="AQ17" s="47">
        <v>1536.1994999999999</v>
      </c>
      <c r="AR17" s="47">
        <v>1525.1994999999999</v>
      </c>
      <c r="AS17" s="47">
        <v>1527.4994999999999</v>
      </c>
      <c r="AT17" s="47">
        <v>1513.9994999999999</v>
      </c>
      <c r="AU17" s="47">
        <v>1556.9455</v>
      </c>
      <c r="AV17" s="47">
        <v>1187.4639999999999</v>
      </c>
      <c r="AW17" s="47">
        <v>1185.7570000000001</v>
      </c>
      <c r="AX17" s="47">
        <v>1112.693</v>
      </c>
      <c r="AY17" s="47">
        <v>1096.376</v>
      </c>
      <c r="AZ17" s="47">
        <v>1092.376</v>
      </c>
      <c r="BA17" s="47">
        <v>1076.576</v>
      </c>
      <c r="BB17" s="47">
        <v>1061.1869999999999</v>
      </c>
      <c r="BC17" s="47">
        <v>1048.7660000000001</v>
      </c>
      <c r="BD17" s="47">
        <v>1033.3869999999999</v>
      </c>
      <c r="BE17" s="47">
        <v>1024.018</v>
      </c>
      <c r="BF17" s="47">
        <v>1016.042</v>
      </c>
      <c r="BG17" s="47">
        <v>1024.0170000000001</v>
      </c>
      <c r="BH17" s="47">
        <v>1000.276</v>
      </c>
      <c r="BI17" s="47">
        <v>998.31100000000004</v>
      </c>
      <c r="BJ17" s="47">
        <v>978.51199999999994</v>
      </c>
      <c r="BK17" s="47">
        <v>957.85900000000004</v>
      </c>
      <c r="BL17" s="47">
        <v>949.17399999999998</v>
      </c>
      <c r="BM17" s="47">
        <v>938.24300000000005</v>
      </c>
      <c r="BN17" s="47">
        <v>930.45799999999997</v>
      </c>
      <c r="BO17" s="47">
        <v>916.53099999999995</v>
      </c>
      <c r="BP17" s="47">
        <v>881.21500000000003</v>
      </c>
      <c r="BQ17" s="47">
        <v>863.77300000000002</v>
      </c>
      <c r="BR17" s="47">
        <v>853.14</v>
      </c>
      <c r="BS17" s="47">
        <v>845.51599999999996</v>
      </c>
      <c r="BT17" s="47">
        <v>822.54700000000003</v>
      </c>
      <c r="BU17" s="47">
        <v>835.63099999999997</v>
      </c>
      <c r="BV17" s="47">
        <v>850.63099999999997</v>
      </c>
      <c r="BW17" s="47">
        <v>864.26800000000003</v>
      </c>
      <c r="BX17" s="47">
        <v>875.26800000000003</v>
      </c>
      <c r="BY17" s="47">
        <v>870.33</v>
      </c>
      <c r="BZ17" s="47">
        <v>1323.4380000000001</v>
      </c>
      <c r="CA17" s="47">
        <v>848.24099999999999</v>
      </c>
      <c r="CB17" s="47">
        <v>854.54399999999998</v>
      </c>
      <c r="CC17" s="47">
        <v>867.46500000000003</v>
      </c>
      <c r="CD17" s="47">
        <v>872.67399999999998</v>
      </c>
      <c r="CE17" s="47">
        <v>876.20299999999997</v>
      </c>
      <c r="CF17" s="47">
        <v>884.61699999999996</v>
      </c>
      <c r="CG17" s="47">
        <v>891.779</v>
      </c>
      <c r="CH17" s="47">
        <v>900.38199999999995</v>
      </c>
      <c r="CI17" s="47">
        <v>902.87599999999998</v>
      </c>
      <c r="CJ17" s="47">
        <v>917.28300000000002</v>
      </c>
      <c r="CK17" s="47">
        <v>934.56100000000004</v>
      </c>
      <c r="CL17" s="47">
        <v>947.04200000000003</v>
      </c>
      <c r="CM17" s="47">
        <v>843.46400000000006</v>
      </c>
      <c r="CN17" s="47">
        <v>816.60900000000004</v>
      </c>
      <c r="CO17" s="47">
        <v>808.58299999999997</v>
      </c>
      <c r="CP17" s="47">
        <v>793.92600000000004</v>
      </c>
      <c r="CQ17" s="47">
        <v>777.50900000000001</v>
      </c>
      <c r="CR17" s="47">
        <v>773.70699999999999</v>
      </c>
      <c r="CS17" s="47">
        <v>770.99900000000002</v>
      </c>
      <c r="CT17" s="47">
        <v>794.14800000000002</v>
      </c>
      <c r="CU17" s="47">
        <v>1353.133</v>
      </c>
      <c r="CV17" s="47">
        <v>1358.0889999999999</v>
      </c>
      <c r="CW17" s="47">
        <v>1299.7539999999999</v>
      </c>
      <c r="CX17" s="47">
        <v>1290.58</v>
      </c>
      <c r="CY17" s="47">
        <v>1285.46</v>
      </c>
      <c r="CZ17" s="47">
        <v>1275.681</v>
      </c>
      <c r="DA17" s="47">
        <v>1147.8610000000001</v>
      </c>
      <c r="DB17" s="47">
        <v>1026.9280000000001</v>
      </c>
      <c r="DC17" s="47">
        <v>1102.0219999999999</v>
      </c>
      <c r="DD17" s="47">
        <v>1358.088</v>
      </c>
      <c r="DE17" s="47">
        <v>1083.7449999999999</v>
      </c>
      <c r="DF17" s="47">
        <v>1069.675</v>
      </c>
      <c r="DG17" s="47">
        <v>1054.8440000000001</v>
      </c>
      <c r="DH17" s="47">
        <v>1049.9949999999999</v>
      </c>
      <c r="DI17" s="47">
        <v>1042.0730000000001</v>
      </c>
      <c r="DJ17" s="47">
        <v>1040.3679999999999</v>
      </c>
      <c r="DK17" s="47">
        <v>1033.4580000000001</v>
      </c>
      <c r="DL17" s="47">
        <v>786.19600000000003</v>
      </c>
      <c r="DM17" s="47">
        <v>752.64300000000003</v>
      </c>
      <c r="DN17" s="47">
        <v>761.08699999999999</v>
      </c>
      <c r="DO17" s="47">
        <v>795.29</v>
      </c>
      <c r="DP17" s="47">
        <v>804.48099999999999</v>
      </c>
      <c r="DQ17" s="47">
        <v>846.28700000000003</v>
      </c>
      <c r="DR17" s="47">
        <v>901.88699999999994</v>
      </c>
      <c r="DS17" s="47">
        <v>976.43700000000001</v>
      </c>
      <c r="DT17" s="47">
        <v>991.28899999999999</v>
      </c>
      <c r="DU17" s="47">
        <v>1002.405</v>
      </c>
      <c r="DV17" s="47">
        <v>1009.2015</v>
      </c>
      <c r="DW17" s="47">
        <v>1014.8145</v>
      </c>
      <c r="DX17" s="47">
        <v>827.93100000000004</v>
      </c>
      <c r="DY17" s="47">
        <v>835.27800000000002</v>
      </c>
      <c r="DZ17" s="47">
        <v>1344.796</v>
      </c>
      <c r="EA17" s="47">
        <v>1623.0035</v>
      </c>
      <c r="EB17" s="47">
        <v>1620.2035000000001</v>
      </c>
      <c r="EC17" s="47">
        <v>748.59900000000005</v>
      </c>
      <c r="ED17" s="47">
        <v>1372.0419999999999</v>
      </c>
      <c r="EE17" s="47">
        <v>1640.0035</v>
      </c>
      <c r="EF17" s="47">
        <v>726.64300000000003</v>
      </c>
      <c r="EG17" s="47">
        <v>676.63699999999994</v>
      </c>
      <c r="EH17" s="47">
        <v>664.99400000000003</v>
      </c>
      <c r="EI17" s="47">
        <v>626.84500000000003</v>
      </c>
      <c r="EJ17" s="47">
        <v>615.54300000000001</v>
      </c>
      <c r="EK17" s="47">
        <v>612.44299999999998</v>
      </c>
      <c r="EL17" s="47">
        <v>690.11599999999999</v>
      </c>
      <c r="EM17" s="47">
        <v>599.18700000000001</v>
      </c>
      <c r="EN17" s="47">
        <v>586.04300000000001</v>
      </c>
      <c r="EO17" s="47">
        <v>554.05600000000004</v>
      </c>
      <c r="EP17" s="47">
        <v>521.13499999999999</v>
      </c>
      <c r="EQ17" s="47">
        <v>508.47699999999998</v>
      </c>
      <c r="ER17" s="47">
        <v>501.92700000000002</v>
      </c>
      <c r="ES17" s="47">
        <v>490.846</v>
      </c>
      <c r="ET17" s="47">
        <v>471.334</v>
      </c>
      <c r="EU17" s="47">
        <v>454.798</v>
      </c>
      <c r="EV17" s="47">
        <v>454.79700000000003</v>
      </c>
      <c r="EW17" s="47">
        <v>910.322</v>
      </c>
      <c r="EX17" s="47">
        <v>915.19799999999998</v>
      </c>
      <c r="EY17" s="47">
        <v>962.48</v>
      </c>
      <c r="EZ17" s="47">
        <v>932.97199999999998</v>
      </c>
      <c r="FA17" s="47">
        <v>1579.6105</v>
      </c>
      <c r="FB17" s="47">
        <v>1559.4575</v>
      </c>
      <c r="FC17" s="47">
        <v>1483.6044999999999</v>
      </c>
      <c r="FD17" s="47">
        <v>1476.0515</v>
      </c>
      <c r="FE17" s="47">
        <v>1465.1485</v>
      </c>
      <c r="FF17" s="47">
        <v>1390.6804999999999</v>
      </c>
      <c r="FG17" s="47">
        <v>1439.4625000000001</v>
      </c>
      <c r="FH17" s="47">
        <v>1390.4945</v>
      </c>
      <c r="FI17" s="47">
        <v>1348.3855000000001</v>
      </c>
      <c r="FJ17" s="47">
        <v>1323.2145</v>
      </c>
      <c r="FK17" s="47">
        <v>1207.8554999999999</v>
      </c>
      <c r="FL17" s="47">
        <v>1169.6804999999999</v>
      </c>
      <c r="FM17" s="47">
        <v>1153.7885000000001</v>
      </c>
      <c r="FN17" s="47">
        <v>1087.5885000000001</v>
      </c>
      <c r="FO17" s="47">
        <v>1066.0335</v>
      </c>
      <c r="FP17" s="47">
        <v>1062.1165000000001</v>
      </c>
      <c r="FQ17" s="47">
        <v>1054.7825</v>
      </c>
      <c r="FR17" s="47">
        <v>1042.5705</v>
      </c>
      <c r="FS17" s="47">
        <v>1024.6704999999999</v>
      </c>
      <c r="FT17" s="47">
        <v>979.80899999999997</v>
      </c>
      <c r="FU17" s="47">
        <v>970.37</v>
      </c>
      <c r="FV17" s="47">
        <v>920.56299999999999</v>
      </c>
      <c r="FW17" s="47">
        <v>1561.9455</v>
      </c>
      <c r="FX17" s="47">
        <v>1561.4095</v>
      </c>
      <c r="FY17" s="47">
        <v>443.66199999999998</v>
      </c>
      <c r="FZ17" s="47">
        <v>409.54300000000001</v>
      </c>
      <c r="GA17" s="47">
        <v>383.59300000000002</v>
      </c>
      <c r="GB17" s="47">
        <v>364.11799999999999</v>
      </c>
      <c r="GC17" s="47">
        <v>345.14600000000002</v>
      </c>
      <c r="GD17" s="47">
        <v>272.07</v>
      </c>
      <c r="GE17" s="47">
        <v>212.06700000000001</v>
      </c>
      <c r="GF17" s="47">
        <v>180.839</v>
      </c>
      <c r="GG17" s="47">
        <v>164.50299999999999</v>
      </c>
      <c r="GH17" s="47">
        <v>151.74700000000001</v>
      </c>
      <c r="GI17" s="47">
        <v>118.41500000000001</v>
      </c>
      <c r="GJ17" s="47">
        <v>101.376</v>
      </c>
      <c r="GK17" s="47">
        <v>85.835999999999999</v>
      </c>
      <c r="GL17" s="47">
        <v>72.805999999999997</v>
      </c>
      <c r="GM17" s="47">
        <v>49.051000000000002</v>
      </c>
      <c r="GN17" s="47">
        <v>29.428000000000001</v>
      </c>
      <c r="GO17" s="47">
        <v>10.750999999999999</v>
      </c>
      <c r="GP17" s="47">
        <v>9.9999999999989008E-4</v>
      </c>
      <c r="GQ17" s="47">
        <v>164.50399999999999</v>
      </c>
      <c r="GR17" s="47">
        <v>1007.745</v>
      </c>
      <c r="GS17" s="47">
        <v>1593.0364999999999</v>
      </c>
      <c r="GT17" s="47">
        <v>1573.5864999999999</v>
      </c>
      <c r="GU17" s="47">
        <v>1558.9265</v>
      </c>
      <c r="GV17" s="47">
        <v>1529.0264999999999</v>
      </c>
      <c r="GW17" s="47">
        <v>1467.9265</v>
      </c>
      <c r="GX17" s="47">
        <v>1425.0315000000001</v>
      </c>
      <c r="GY17" s="47">
        <v>1398.5215000000001</v>
      </c>
      <c r="GZ17" s="47">
        <v>1384.7895000000001</v>
      </c>
      <c r="HA17" s="47">
        <v>1342.5625</v>
      </c>
      <c r="HB17" s="47">
        <v>1351.3305</v>
      </c>
      <c r="HC17" s="47">
        <v>1301.7954999999999</v>
      </c>
      <c r="HD17" s="47">
        <v>1234.6955</v>
      </c>
      <c r="HE17" s="47">
        <v>1218.9955</v>
      </c>
      <c r="HF17" s="47">
        <v>1189.0954999999999</v>
      </c>
      <c r="HG17" s="47">
        <v>1171.6955</v>
      </c>
      <c r="HH17" s="47">
        <v>1151.1945000000001</v>
      </c>
      <c r="HI17" s="47">
        <v>1196.4855</v>
      </c>
      <c r="HJ17" s="47">
        <v>1213.1105</v>
      </c>
      <c r="HK17" s="47">
        <v>1256.7864999999999</v>
      </c>
      <c r="HL17" s="47">
        <v>1285.9915000000001</v>
      </c>
      <c r="HM17" s="47">
        <v>1306.8145</v>
      </c>
      <c r="HN17" s="47">
        <v>1361.8045</v>
      </c>
      <c r="HO17" s="47">
        <v>1121.6945000000001</v>
      </c>
      <c r="HP17" s="47">
        <v>1076.2945</v>
      </c>
      <c r="HQ17" s="47">
        <v>1055.0744999999999</v>
      </c>
      <c r="HR17" s="47">
        <v>1600.9265</v>
      </c>
      <c r="HS17" s="47">
        <v>1499.0885000000001</v>
      </c>
      <c r="HT17" s="47">
        <v>1398.7974999999999</v>
      </c>
      <c r="HU17" s="47">
        <v>1511.7535</v>
      </c>
      <c r="HV17" s="47">
        <v>1040.8240000000001</v>
      </c>
      <c r="HW17" s="47">
        <v>1064.8340000000001</v>
      </c>
      <c r="HX17" s="47">
        <v>1088.3340000000001</v>
      </c>
      <c r="HY17" s="47">
        <v>1102.874</v>
      </c>
      <c r="HZ17" s="47">
        <v>483.97199999999998</v>
      </c>
      <c r="IA17" s="47">
        <v>490.76900000000001</v>
      </c>
      <c r="IB17" s="47">
        <v>501.43099999999998</v>
      </c>
      <c r="IC17" s="47">
        <v>537.39599999999996</v>
      </c>
      <c r="ID17" s="47">
        <v>546.36599999999999</v>
      </c>
      <c r="IE17" s="47">
        <v>575.87099999999998</v>
      </c>
      <c r="IF17" s="47">
        <v>605.76499999999999</v>
      </c>
      <c r="IG17" s="47">
        <v>645.27099999999996</v>
      </c>
      <c r="IH17" s="47">
        <v>698.87199999999996</v>
      </c>
      <c r="II17" s="47">
        <v>698.87099999999998</v>
      </c>
      <c r="IJ17" s="47">
        <v>724.00099999999998</v>
      </c>
      <c r="IK17" s="47">
        <v>765.74599999999998</v>
      </c>
      <c r="IL17" s="47">
        <v>778.62099999999998</v>
      </c>
      <c r="IM17" s="47">
        <v>812.05399999999997</v>
      </c>
      <c r="IN17" s="47">
        <v>832.01700000000005</v>
      </c>
      <c r="IO17" s="47">
        <v>884.29300000000001</v>
      </c>
      <c r="IP17" s="47">
        <v>956.46</v>
      </c>
      <c r="IQ17" s="47">
        <v>1015.254</v>
      </c>
      <c r="IR17" s="47">
        <v>721.47199999999998</v>
      </c>
      <c r="IS17" s="47">
        <v>761.404</v>
      </c>
      <c r="IT17" s="47">
        <v>777.70500000000004</v>
      </c>
      <c r="IU17" s="47">
        <v>792.72199999999998</v>
      </c>
      <c r="IV17" s="47">
        <v>828.08199999999999</v>
      </c>
      <c r="IW17" s="47">
        <v>1070.3030000000001</v>
      </c>
      <c r="IX17" s="47">
        <v>1002.628</v>
      </c>
      <c r="IY17" s="47">
        <v>1031.95</v>
      </c>
      <c r="IZ17" s="47">
        <v>1043.981</v>
      </c>
      <c r="JA17" s="47">
        <v>1057.221</v>
      </c>
      <c r="JB17" s="47">
        <v>1064.7670000000001</v>
      </c>
      <c r="JC17" s="47">
        <v>1071.3054999999999</v>
      </c>
      <c r="JD17" s="47">
        <v>1061.3054999999999</v>
      </c>
      <c r="JE17" s="47">
        <v>1046.6655000000001</v>
      </c>
      <c r="JF17" s="47">
        <v>1041.2705000000001</v>
      </c>
      <c r="JG17" s="47">
        <v>1344.8009999999999</v>
      </c>
      <c r="JH17" s="47">
        <v>1562.9455</v>
      </c>
      <c r="JI17" s="47">
        <v>1561.4105</v>
      </c>
      <c r="JJ17" s="47">
        <v>743.29899999999998</v>
      </c>
      <c r="JK17" s="47">
        <v>1376.242</v>
      </c>
      <c r="JL17" s="47">
        <v>250.67</v>
      </c>
      <c r="JM17" s="47">
        <v>472.89699999999999</v>
      </c>
      <c r="JN17" s="47">
        <v>1600.8765000000001</v>
      </c>
      <c r="JO17" s="47">
        <v>950.04200000000003</v>
      </c>
      <c r="JP17" s="47">
        <v>1033.222</v>
      </c>
      <c r="JQ17" s="47">
        <v>1102.875</v>
      </c>
      <c r="JR17" s="47">
        <v>0</v>
      </c>
      <c r="JS17" s="47">
        <v>1148.5809999999999</v>
      </c>
      <c r="JT17" s="47">
        <v>840.62099999999998</v>
      </c>
      <c r="JU17" s="58">
        <v>1063.345</v>
      </c>
    </row>
    <row r="18" spans="1:281" ht="15" customHeight="1" x14ac:dyDescent="0.25">
      <c r="A18" s="41" t="s">
        <v>17</v>
      </c>
      <c r="B18" s="46">
        <v>1188.2639999999999</v>
      </c>
      <c r="C18" s="47">
        <v>1164.8779999999999</v>
      </c>
      <c r="D18" s="47">
        <v>6.4050000000000002</v>
      </c>
      <c r="E18" s="47">
        <v>82.0745</v>
      </c>
      <c r="F18" s="47">
        <v>102.4675</v>
      </c>
      <c r="G18" s="47">
        <v>109.63</v>
      </c>
      <c r="H18" s="47">
        <v>127.84099999999999</v>
      </c>
      <c r="I18" s="47">
        <v>135.041</v>
      </c>
      <c r="J18" s="47">
        <v>139.441</v>
      </c>
      <c r="K18" s="47">
        <v>157.33600000000001</v>
      </c>
      <c r="L18" s="47">
        <v>198.80500000000001</v>
      </c>
      <c r="M18" s="47">
        <v>240.69450000000001</v>
      </c>
      <c r="N18" s="47">
        <v>271.90949999999998</v>
      </c>
      <c r="O18" s="47">
        <v>288.67849999999999</v>
      </c>
      <c r="P18" s="47">
        <v>295.74549999999999</v>
      </c>
      <c r="Q18" s="47">
        <v>297.69049999999999</v>
      </c>
      <c r="R18" s="47">
        <v>301.2955</v>
      </c>
      <c r="S18" s="47">
        <v>313.09750000000003</v>
      </c>
      <c r="T18" s="47">
        <v>317.37549999999999</v>
      </c>
      <c r="U18" s="47">
        <v>319.47550000000001</v>
      </c>
      <c r="V18" s="47">
        <v>338.01299999999998</v>
      </c>
      <c r="W18" s="47">
        <v>345.37900000000002</v>
      </c>
      <c r="X18" s="47">
        <v>364.209</v>
      </c>
      <c r="Y18" s="47">
        <v>364.21</v>
      </c>
      <c r="Z18" s="47">
        <v>374.52300000000002</v>
      </c>
      <c r="AA18" s="47">
        <v>394.553</v>
      </c>
      <c r="AB18" s="47">
        <v>402.185</v>
      </c>
      <c r="AC18" s="47">
        <v>436.15499999999997</v>
      </c>
      <c r="AD18" s="47">
        <v>499.88499999999999</v>
      </c>
      <c r="AE18" s="47">
        <v>623.66800000000001</v>
      </c>
      <c r="AF18" s="47">
        <v>638.46799999999996</v>
      </c>
      <c r="AG18" s="47">
        <v>454.024</v>
      </c>
      <c r="AH18" s="47">
        <v>474.221</v>
      </c>
      <c r="AI18" s="47">
        <v>492.51400000000001</v>
      </c>
      <c r="AJ18" s="47">
        <v>503.471</v>
      </c>
      <c r="AK18" s="47">
        <v>517.86699999999996</v>
      </c>
      <c r="AL18" s="47">
        <v>546.21100000000001</v>
      </c>
      <c r="AM18" s="47">
        <v>548.28700000000003</v>
      </c>
      <c r="AN18" s="47">
        <v>567.572</v>
      </c>
      <c r="AO18" s="47">
        <v>600.07500000000005</v>
      </c>
      <c r="AP18" s="47">
        <v>624.49300000000005</v>
      </c>
      <c r="AQ18" s="47">
        <v>639.83900000000006</v>
      </c>
      <c r="AR18" s="47">
        <v>645.495</v>
      </c>
      <c r="AS18" s="47">
        <v>647.79499999999996</v>
      </c>
      <c r="AT18" s="47">
        <v>656.69500000000005</v>
      </c>
      <c r="AU18" s="47">
        <v>629.89300000000003</v>
      </c>
      <c r="AV18" s="47">
        <v>157.33699999999999</v>
      </c>
      <c r="AW18" s="47">
        <v>159.04400000000001</v>
      </c>
      <c r="AX18" s="47">
        <v>232.108</v>
      </c>
      <c r="AY18" s="47">
        <v>248.42500000000001</v>
      </c>
      <c r="AZ18" s="47">
        <v>252.42500000000001</v>
      </c>
      <c r="BA18" s="47">
        <v>268.22500000000002</v>
      </c>
      <c r="BB18" s="47">
        <v>283.61399999999998</v>
      </c>
      <c r="BC18" s="47">
        <v>296.03500000000003</v>
      </c>
      <c r="BD18" s="47">
        <v>311.41399999999999</v>
      </c>
      <c r="BE18" s="47">
        <v>320.78300000000002</v>
      </c>
      <c r="BF18" s="47">
        <v>328.75900000000001</v>
      </c>
      <c r="BG18" s="47">
        <v>320.78399999999999</v>
      </c>
      <c r="BH18" s="47">
        <v>344.52499999999998</v>
      </c>
      <c r="BI18" s="47">
        <v>346.49</v>
      </c>
      <c r="BJ18" s="47">
        <v>366.28899999999999</v>
      </c>
      <c r="BK18" s="47">
        <v>386.94200000000001</v>
      </c>
      <c r="BL18" s="47">
        <v>395.62700000000001</v>
      </c>
      <c r="BM18" s="47">
        <v>406.55799999999999</v>
      </c>
      <c r="BN18" s="47">
        <v>414.34300000000002</v>
      </c>
      <c r="BO18" s="47">
        <v>428.27</v>
      </c>
      <c r="BP18" s="47">
        <v>463.58600000000001</v>
      </c>
      <c r="BQ18" s="47">
        <v>481.02800000000002</v>
      </c>
      <c r="BR18" s="47">
        <v>491.661</v>
      </c>
      <c r="BS18" s="47">
        <v>499.28500000000003</v>
      </c>
      <c r="BT18" s="47">
        <v>522.25599999999997</v>
      </c>
      <c r="BU18" s="47">
        <v>535.34</v>
      </c>
      <c r="BV18" s="47">
        <v>550.34</v>
      </c>
      <c r="BW18" s="47">
        <v>563.97699999999998</v>
      </c>
      <c r="BX18" s="47">
        <v>574.97699999999998</v>
      </c>
      <c r="BY18" s="47">
        <v>583.18100000000004</v>
      </c>
      <c r="BZ18" s="47">
        <v>21.363</v>
      </c>
      <c r="CA18" s="47">
        <v>605.27</v>
      </c>
      <c r="CB18" s="47">
        <v>621.12699999999995</v>
      </c>
      <c r="CC18" s="47">
        <v>634.048</v>
      </c>
      <c r="CD18" s="47">
        <v>639.25699999999995</v>
      </c>
      <c r="CE18" s="47">
        <v>642.78599999999994</v>
      </c>
      <c r="CF18" s="47">
        <v>651.20000000000005</v>
      </c>
      <c r="CG18" s="47">
        <v>658.36199999999997</v>
      </c>
      <c r="CH18" s="47">
        <v>666.96500000000003</v>
      </c>
      <c r="CI18" s="47">
        <v>669.45899999999995</v>
      </c>
      <c r="CJ18" s="47">
        <v>683.86599999999999</v>
      </c>
      <c r="CK18" s="47">
        <v>701.14400000000001</v>
      </c>
      <c r="CL18" s="47">
        <v>713.625</v>
      </c>
      <c r="CM18" s="47">
        <v>610.04700000000003</v>
      </c>
      <c r="CN18" s="47">
        <v>621.47299999999996</v>
      </c>
      <c r="CO18" s="47">
        <v>613.447</v>
      </c>
      <c r="CP18" s="47">
        <v>628.10400000000004</v>
      </c>
      <c r="CQ18" s="47">
        <v>644.52099999999996</v>
      </c>
      <c r="CR18" s="47">
        <v>648.32299999999998</v>
      </c>
      <c r="CS18" s="47">
        <v>651.03099999999995</v>
      </c>
      <c r="CT18" s="47">
        <v>627.88199999999995</v>
      </c>
      <c r="CU18" s="47">
        <v>38.283999999999999</v>
      </c>
      <c r="CV18" s="47">
        <v>13.288</v>
      </c>
      <c r="CW18" s="47">
        <v>45.046999999999997</v>
      </c>
      <c r="CX18" s="47">
        <v>54.220999999999997</v>
      </c>
      <c r="CY18" s="47">
        <v>59.341000000000001</v>
      </c>
      <c r="CZ18" s="47">
        <v>69.12</v>
      </c>
      <c r="DA18" s="47">
        <v>444.62599999999998</v>
      </c>
      <c r="DB18" s="47">
        <v>323.69299999999998</v>
      </c>
      <c r="DC18" s="47">
        <v>398.78699999999998</v>
      </c>
      <c r="DD18" s="47">
        <v>13.287000000000001</v>
      </c>
      <c r="DE18" s="47">
        <v>380.51</v>
      </c>
      <c r="DF18" s="47">
        <v>366.44</v>
      </c>
      <c r="DG18" s="47">
        <v>351.60899999999998</v>
      </c>
      <c r="DH18" s="47">
        <v>346.76</v>
      </c>
      <c r="DI18" s="47">
        <v>338.83800000000002</v>
      </c>
      <c r="DJ18" s="47">
        <v>337.13299999999998</v>
      </c>
      <c r="DK18" s="47">
        <v>330.22300000000001</v>
      </c>
      <c r="DL18" s="47">
        <v>558.60500000000002</v>
      </c>
      <c r="DM18" s="47">
        <v>592.15800000000002</v>
      </c>
      <c r="DN18" s="47">
        <v>600.60199999999998</v>
      </c>
      <c r="DO18" s="47">
        <v>634.80499999999995</v>
      </c>
      <c r="DP18" s="47">
        <v>643.99599999999998</v>
      </c>
      <c r="DQ18" s="47">
        <v>685.80200000000002</v>
      </c>
      <c r="DR18" s="47">
        <v>741.40200000000004</v>
      </c>
      <c r="DS18" s="47">
        <v>784.64700000000005</v>
      </c>
      <c r="DT18" s="47">
        <v>799.49900000000002</v>
      </c>
      <c r="DU18" s="47">
        <v>810.61500000000001</v>
      </c>
      <c r="DV18" s="47">
        <v>817.41150000000005</v>
      </c>
      <c r="DW18" s="47">
        <v>823.02449999999999</v>
      </c>
      <c r="DX18" s="47">
        <v>632.79499999999996</v>
      </c>
      <c r="DY18" s="47">
        <v>640.14200000000005</v>
      </c>
      <c r="DZ18" s="47">
        <v>4.9999999999998899E-3</v>
      </c>
      <c r="EA18" s="47">
        <v>642.46799999999996</v>
      </c>
      <c r="EB18" s="47">
        <v>639.66800000000001</v>
      </c>
      <c r="EC18" s="47">
        <v>673.43100000000004</v>
      </c>
      <c r="ED18" s="47">
        <v>341.91300000000001</v>
      </c>
      <c r="EE18" s="47">
        <v>659.46799999999996</v>
      </c>
      <c r="EF18" s="47">
        <v>618.15800000000002</v>
      </c>
      <c r="EG18" s="47">
        <v>668.16399999999999</v>
      </c>
      <c r="EH18" s="47">
        <v>679.80700000000002</v>
      </c>
      <c r="EI18" s="47">
        <v>717.95600000000002</v>
      </c>
      <c r="EJ18" s="47">
        <v>729.25800000000004</v>
      </c>
      <c r="EK18" s="47">
        <v>732.35799999999995</v>
      </c>
      <c r="EL18" s="47">
        <v>731.91399999999999</v>
      </c>
      <c r="EM18" s="47">
        <v>745.61400000000003</v>
      </c>
      <c r="EN18" s="47">
        <v>758.75800000000004</v>
      </c>
      <c r="EO18" s="47">
        <v>790.745</v>
      </c>
      <c r="EP18" s="47">
        <v>823.66600000000005</v>
      </c>
      <c r="EQ18" s="47">
        <v>836.32399999999996</v>
      </c>
      <c r="ER18" s="47">
        <v>842.87400000000002</v>
      </c>
      <c r="ES18" s="47">
        <v>853.95500000000004</v>
      </c>
      <c r="ET18" s="47">
        <v>873.46699999999998</v>
      </c>
      <c r="EU18" s="47">
        <v>890.00300000000004</v>
      </c>
      <c r="EV18" s="47">
        <v>890.00400000000002</v>
      </c>
      <c r="EW18" s="47">
        <v>440.09899999999999</v>
      </c>
      <c r="EX18" s="47">
        <v>444.97500000000002</v>
      </c>
      <c r="EY18" s="47">
        <v>492.25700000000001</v>
      </c>
      <c r="EZ18" s="47">
        <v>462.74900000000002</v>
      </c>
      <c r="FA18" s="47">
        <v>1214.5429999999999</v>
      </c>
      <c r="FB18" s="47">
        <v>1194.3900000000001</v>
      </c>
      <c r="FC18" s="47">
        <v>1118.537</v>
      </c>
      <c r="FD18" s="47">
        <v>1110.9839999999999</v>
      </c>
      <c r="FE18" s="47">
        <v>1100.0809999999999</v>
      </c>
      <c r="FF18" s="47">
        <v>1025.6130000000001</v>
      </c>
      <c r="FG18" s="47">
        <v>1074.395</v>
      </c>
      <c r="FH18" s="47">
        <v>1025.4269999999999</v>
      </c>
      <c r="FI18" s="47">
        <v>983.31799999999998</v>
      </c>
      <c r="FJ18" s="47">
        <v>958.14700000000005</v>
      </c>
      <c r="FK18" s="47">
        <v>1016.0655</v>
      </c>
      <c r="FL18" s="47">
        <v>977.89049999999997</v>
      </c>
      <c r="FM18" s="47">
        <v>961.99850000000004</v>
      </c>
      <c r="FN18" s="47">
        <v>895.79849999999999</v>
      </c>
      <c r="FO18" s="47">
        <v>874.24350000000004</v>
      </c>
      <c r="FP18" s="47">
        <v>870.32650000000001</v>
      </c>
      <c r="FQ18" s="47">
        <v>862.99249999999995</v>
      </c>
      <c r="FR18" s="47">
        <v>850.78049999999996</v>
      </c>
      <c r="FS18" s="47">
        <v>832.88049999999998</v>
      </c>
      <c r="FT18" s="47">
        <v>509.58600000000001</v>
      </c>
      <c r="FU18" s="47">
        <v>500.14699999999999</v>
      </c>
      <c r="FV18" s="47">
        <v>468.512</v>
      </c>
      <c r="FW18" s="47">
        <v>634.89300000000003</v>
      </c>
      <c r="FX18" s="47">
        <v>1196.3420000000001</v>
      </c>
      <c r="FY18" s="47">
        <v>901.13900000000001</v>
      </c>
      <c r="FZ18" s="47">
        <v>935.25800000000004</v>
      </c>
      <c r="GA18" s="47">
        <v>961.20799999999997</v>
      </c>
      <c r="GB18" s="47">
        <v>980.68299999999999</v>
      </c>
      <c r="GC18" s="47">
        <v>999.65499999999997</v>
      </c>
      <c r="GD18" s="47">
        <v>1072.731</v>
      </c>
      <c r="GE18" s="47">
        <v>1132.7339999999999</v>
      </c>
      <c r="GF18" s="47">
        <v>1163.962</v>
      </c>
      <c r="GG18" s="47">
        <v>1180.298</v>
      </c>
      <c r="GH18" s="47">
        <v>1193.0540000000001</v>
      </c>
      <c r="GI18" s="47">
        <v>1226.386</v>
      </c>
      <c r="GJ18" s="47">
        <v>1243.425</v>
      </c>
      <c r="GK18" s="47">
        <v>1258.9649999999999</v>
      </c>
      <c r="GL18" s="47">
        <v>1271.9949999999999</v>
      </c>
      <c r="GM18" s="47">
        <v>1295.75</v>
      </c>
      <c r="GN18" s="47">
        <v>1315.373</v>
      </c>
      <c r="GO18" s="47">
        <v>1334.05</v>
      </c>
      <c r="GP18" s="47">
        <v>1344.8</v>
      </c>
      <c r="GQ18" s="47">
        <v>1180.297</v>
      </c>
      <c r="GR18" s="47">
        <v>753.33900000000006</v>
      </c>
      <c r="GS18" s="47">
        <v>1227.9690000000001</v>
      </c>
      <c r="GT18" s="47">
        <v>1208.519</v>
      </c>
      <c r="GU18" s="47">
        <v>1193.8589999999999</v>
      </c>
      <c r="GV18" s="47">
        <v>1163.9590000000001</v>
      </c>
      <c r="GW18" s="47">
        <v>1102.8589999999999</v>
      </c>
      <c r="GX18" s="47">
        <v>1059.9639999999999</v>
      </c>
      <c r="GY18" s="47">
        <v>1033.454</v>
      </c>
      <c r="GZ18" s="47">
        <v>1019.722</v>
      </c>
      <c r="HA18" s="47">
        <v>977.495</v>
      </c>
      <c r="HB18" s="47">
        <v>901.78700000000003</v>
      </c>
      <c r="HC18" s="47">
        <v>852.25199999999995</v>
      </c>
      <c r="HD18" s="47">
        <v>785.15200000000004</v>
      </c>
      <c r="HE18" s="47">
        <v>769.452</v>
      </c>
      <c r="HF18" s="47">
        <v>739.55200000000002</v>
      </c>
      <c r="HG18" s="47">
        <v>722.15200000000004</v>
      </c>
      <c r="HH18" s="47">
        <v>701.65099999999995</v>
      </c>
      <c r="HI18" s="47">
        <v>656.36</v>
      </c>
      <c r="HJ18" s="47">
        <v>639.73500000000001</v>
      </c>
      <c r="HK18" s="47">
        <v>596.05899999999997</v>
      </c>
      <c r="HL18" s="47">
        <v>566.85400000000004</v>
      </c>
      <c r="HM18" s="47">
        <v>546.03099999999995</v>
      </c>
      <c r="HN18" s="47">
        <v>491.041</v>
      </c>
      <c r="HO18" s="47">
        <v>731.15099999999995</v>
      </c>
      <c r="HP18" s="47">
        <v>776.55100000000004</v>
      </c>
      <c r="HQ18" s="47">
        <v>797.77099999999996</v>
      </c>
      <c r="HR18" s="47">
        <v>824.66800000000001</v>
      </c>
      <c r="HS18" s="47">
        <v>722.83</v>
      </c>
      <c r="HT18" s="47">
        <v>638.01400000000001</v>
      </c>
      <c r="HU18" s="47">
        <v>1146.6859999999999</v>
      </c>
      <c r="HV18" s="47">
        <v>1146.6869999999999</v>
      </c>
      <c r="HW18" s="47">
        <v>1170.6969999999999</v>
      </c>
      <c r="HX18" s="47">
        <v>1194.1969999999999</v>
      </c>
      <c r="HY18" s="47">
        <v>1208.7370000000001</v>
      </c>
      <c r="HZ18" s="47">
        <v>919.17899999999997</v>
      </c>
      <c r="IA18" s="47">
        <v>925.976</v>
      </c>
      <c r="IB18" s="47">
        <v>936.63800000000003</v>
      </c>
      <c r="IC18" s="47">
        <v>972.60299999999995</v>
      </c>
      <c r="ID18" s="47">
        <v>972.04300000000001</v>
      </c>
      <c r="IE18" s="47">
        <v>942.53800000000001</v>
      </c>
      <c r="IF18" s="47">
        <v>912.64400000000001</v>
      </c>
      <c r="IG18" s="47">
        <v>873.13800000000003</v>
      </c>
      <c r="IH18" s="47">
        <v>819.53700000000003</v>
      </c>
      <c r="II18" s="47">
        <v>819.53800000000001</v>
      </c>
      <c r="IJ18" s="47">
        <v>844.66600000000005</v>
      </c>
      <c r="IK18" s="47">
        <v>886.41099999999994</v>
      </c>
      <c r="IL18" s="47">
        <v>899.28599999999994</v>
      </c>
      <c r="IM18" s="47">
        <v>932.71900000000005</v>
      </c>
      <c r="IN18" s="47">
        <v>952.68200000000002</v>
      </c>
      <c r="IO18" s="47">
        <v>1004.958</v>
      </c>
      <c r="IP18" s="47">
        <v>1077.125</v>
      </c>
      <c r="IQ18" s="47">
        <v>1135.9190000000001</v>
      </c>
      <c r="IR18" s="47">
        <v>796.93700000000001</v>
      </c>
      <c r="IS18" s="47">
        <v>757.005</v>
      </c>
      <c r="IT18" s="47">
        <v>771.01900000000001</v>
      </c>
      <c r="IU18" s="47">
        <v>756.00199999999995</v>
      </c>
      <c r="IV18" s="47">
        <v>720.64200000000005</v>
      </c>
      <c r="IW18" s="47">
        <v>704.697</v>
      </c>
      <c r="IX18" s="47">
        <v>810.83799999999997</v>
      </c>
      <c r="IY18" s="47">
        <v>840.16</v>
      </c>
      <c r="IZ18" s="47">
        <v>852.19100000000003</v>
      </c>
      <c r="JA18" s="47">
        <v>865.43100000000004</v>
      </c>
      <c r="JB18" s="47">
        <v>872.97699999999998</v>
      </c>
      <c r="JC18" s="47">
        <v>879.51549999999997</v>
      </c>
      <c r="JD18" s="47">
        <v>869.51549999999997</v>
      </c>
      <c r="JE18" s="47">
        <v>854.87549999999999</v>
      </c>
      <c r="JF18" s="47">
        <v>849.48050000000001</v>
      </c>
      <c r="JG18" s="47">
        <v>0</v>
      </c>
      <c r="JH18" s="47">
        <v>635.89300000000003</v>
      </c>
      <c r="JI18" s="47">
        <v>1196.3430000000001</v>
      </c>
      <c r="JJ18" s="47">
        <v>678.73099999999999</v>
      </c>
      <c r="JK18" s="47">
        <v>346.113</v>
      </c>
      <c r="JL18" s="47">
        <v>1198.2729999999999</v>
      </c>
      <c r="JM18" s="47">
        <v>908.10400000000004</v>
      </c>
      <c r="JN18" s="47">
        <v>1235.809</v>
      </c>
      <c r="JO18" s="47">
        <v>716.625</v>
      </c>
      <c r="JP18" s="47">
        <v>562.99900000000002</v>
      </c>
      <c r="JQ18" s="47">
        <v>1208.7380000000001</v>
      </c>
      <c r="JR18" s="47">
        <v>1344.8009999999999</v>
      </c>
      <c r="JS18" s="47">
        <v>445.346</v>
      </c>
      <c r="JT18" s="47">
        <v>645.48500000000001</v>
      </c>
      <c r="JU18" s="58">
        <v>697.73900000000003</v>
      </c>
    </row>
    <row r="19" spans="1:281" ht="15" customHeight="1" x14ac:dyDescent="0.25">
      <c r="A19" s="41" t="s">
        <v>18</v>
      </c>
      <c r="B19" s="46">
        <v>1406.4085</v>
      </c>
      <c r="C19" s="47">
        <v>1383.0225</v>
      </c>
      <c r="D19" s="47">
        <v>629.48800000000006</v>
      </c>
      <c r="E19" s="47">
        <v>553.81849999999997</v>
      </c>
      <c r="F19" s="47">
        <v>533.42550000000006</v>
      </c>
      <c r="G19" s="47">
        <v>526.26300000000003</v>
      </c>
      <c r="H19" s="47">
        <v>508.05200000000002</v>
      </c>
      <c r="I19" s="47">
        <v>500.85199999999998</v>
      </c>
      <c r="J19" s="47">
        <v>496.452</v>
      </c>
      <c r="K19" s="47">
        <v>478.55700000000002</v>
      </c>
      <c r="L19" s="47">
        <v>437.08800000000002</v>
      </c>
      <c r="M19" s="47">
        <v>395.19850000000002</v>
      </c>
      <c r="N19" s="47">
        <v>363.98349999999999</v>
      </c>
      <c r="O19" s="47">
        <v>347.21449999999999</v>
      </c>
      <c r="P19" s="47">
        <v>340.14749999999998</v>
      </c>
      <c r="Q19" s="47">
        <v>338.20249999999999</v>
      </c>
      <c r="R19" s="47">
        <v>334.59750000000003</v>
      </c>
      <c r="S19" s="47">
        <v>322.7955</v>
      </c>
      <c r="T19" s="47">
        <v>318.51749999999998</v>
      </c>
      <c r="U19" s="47">
        <v>316.41750000000002</v>
      </c>
      <c r="V19" s="47">
        <v>297.88</v>
      </c>
      <c r="W19" s="47">
        <v>290.51400000000001</v>
      </c>
      <c r="X19" s="47">
        <v>271.68400000000003</v>
      </c>
      <c r="Y19" s="47">
        <v>271.68299999999999</v>
      </c>
      <c r="Z19" s="47">
        <v>261.37</v>
      </c>
      <c r="AA19" s="47">
        <v>241.34</v>
      </c>
      <c r="AB19" s="47">
        <v>233.708</v>
      </c>
      <c r="AC19" s="47">
        <v>199.738</v>
      </c>
      <c r="AD19" s="47">
        <v>263.46800000000002</v>
      </c>
      <c r="AE19" s="47">
        <v>387.25099999999998</v>
      </c>
      <c r="AF19" s="47">
        <v>402.05099999999999</v>
      </c>
      <c r="AG19" s="47">
        <v>181.869</v>
      </c>
      <c r="AH19" s="47">
        <v>161.672</v>
      </c>
      <c r="AI19" s="47">
        <v>143.37899999999999</v>
      </c>
      <c r="AJ19" s="47">
        <v>132.422</v>
      </c>
      <c r="AK19" s="47">
        <v>118.026</v>
      </c>
      <c r="AL19" s="47">
        <v>89.682000000000002</v>
      </c>
      <c r="AM19" s="47">
        <v>87.605999999999995</v>
      </c>
      <c r="AN19" s="47">
        <v>68.320999999999998</v>
      </c>
      <c r="AO19" s="47">
        <v>35.817999999999998</v>
      </c>
      <c r="AP19" s="47">
        <v>11.4</v>
      </c>
      <c r="AQ19" s="47">
        <v>26.745999999999999</v>
      </c>
      <c r="AR19" s="47">
        <v>37.746000000000002</v>
      </c>
      <c r="AS19" s="47">
        <v>35.445999999999998</v>
      </c>
      <c r="AT19" s="47">
        <v>48.945999999999998</v>
      </c>
      <c r="AU19" s="47">
        <v>6</v>
      </c>
      <c r="AV19" s="47">
        <v>478.55799999999999</v>
      </c>
      <c r="AW19" s="47">
        <v>480.26499999999999</v>
      </c>
      <c r="AX19" s="47">
        <v>553.32899999999995</v>
      </c>
      <c r="AY19" s="47">
        <v>569.64599999999996</v>
      </c>
      <c r="AZ19" s="47">
        <v>573.64599999999996</v>
      </c>
      <c r="BA19" s="47">
        <v>589.44600000000003</v>
      </c>
      <c r="BB19" s="47">
        <v>604.83500000000004</v>
      </c>
      <c r="BC19" s="47">
        <v>617.25599999999997</v>
      </c>
      <c r="BD19" s="47">
        <v>632.63499999999999</v>
      </c>
      <c r="BE19" s="47">
        <v>642.00400000000002</v>
      </c>
      <c r="BF19" s="47">
        <v>649.98</v>
      </c>
      <c r="BG19" s="47">
        <v>642.005</v>
      </c>
      <c r="BH19" s="47">
        <v>665.74599999999998</v>
      </c>
      <c r="BI19" s="47">
        <v>667.71100000000001</v>
      </c>
      <c r="BJ19" s="47">
        <v>687.51</v>
      </c>
      <c r="BK19" s="47">
        <v>708.16300000000001</v>
      </c>
      <c r="BL19" s="47">
        <v>716.84799999999996</v>
      </c>
      <c r="BM19" s="47">
        <v>727.779</v>
      </c>
      <c r="BN19" s="47">
        <v>735.56399999999996</v>
      </c>
      <c r="BO19" s="47">
        <v>749.49099999999999</v>
      </c>
      <c r="BP19" s="47">
        <v>784.80700000000002</v>
      </c>
      <c r="BQ19" s="47">
        <v>802.24900000000002</v>
      </c>
      <c r="BR19" s="47">
        <v>812.88199999999995</v>
      </c>
      <c r="BS19" s="47">
        <v>820.50599999999997</v>
      </c>
      <c r="BT19" s="47">
        <v>843.47699999999998</v>
      </c>
      <c r="BU19" s="47">
        <v>856.56100000000004</v>
      </c>
      <c r="BV19" s="47">
        <v>871.56100000000004</v>
      </c>
      <c r="BW19" s="47">
        <v>885.19799999999998</v>
      </c>
      <c r="BX19" s="47">
        <v>896.19799999999998</v>
      </c>
      <c r="BY19" s="47">
        <v>904.40200000000004</v>
      </c>
      <c r="BZ19" s="47">
        <v>614.53</v>
      </c>
      <c r="CA19" s="47">
        <v>926.49099999999999</v>
      </c>
      <c r="CB19" s="47">
        <v>942.34799999999996</v>
      </c>
      <c r="CC19" s="47">
        <v>955.26900000000001</v>
      </c>
      <c r="CD19" s="47">
        <v>960.47799999999995</v>
      </c>
      <c r="CE19" s="47">
        <v>964.00699999999995</v>
      </c>
      <c r="CF19" s="47">
        <v>972.42100000000005</v>
      </c>
      <c r="CG19" s="47">
        <v>979.58299999999997</v>
      </c>
      <c r="CH19" s="47">
        <v>988.18600000000004</v>
      </c>
      <c r="CI19" s="47">
        <v>990.68</v>
      </c>
      <c r="CJ19" s="47">
        <v>1005.087</v>
      </c>
      <c r="CK19" s="47">
        <v>1022.365</v>
      </c>
      <c r="CL19" s="47">
        <v>1034.846</v>
      </c>
      <c r="CM19" s="47">
        <v>931.26800000000003</v>
      </c>
      <c r="CN19" s="47">
        <v>942.69399999999996</v>
      </c>
      <c r="CO19" s="47">
        <v>934.66800000000001</v>
      </c>
      <c r="CP19" s="47">
        <v>949.32500000000005</v>
      </c>
      <c r="CQ19" s="47">
        <v>965.74199999999996</v>
      </c>
      <c r="CR19" s="47">
        <v>969.54399999999998</v>
      </c>
      <c r="CS19" s="47">
        <v>972.25199999999995</v>
      </c>
      <c r="CT19" s="47">
        <v>949.10299999999995</v>
      </c>
      <c r="CU19" s="47">
        <v>644.22500000000002</v>
      </c>
      <c r="CV19" s="47">
        <v>649.18100000000004</v>
      </c>
      <c r="CW19" s="47">
        <v>590.846</v>
      </c>
      <c r="CX19" s="47">
        <v>581.67200000000003</v>
      </c>
      <c r="CY19" s="47">
        <v>576.55200000000002</v>
      </c>
      <c r="CZ19" s="47">
        <v>566.77300000000002</v>
      </c>
      <c r="DA19" s="47">
        <v>765.84699999999998</v>
      </c>
      <c r="DB19" s="47">
        <v>644.91399999999999</v>
      </c>
      <c r="DC19" s="47">
        <v>720.00800000000004</v>
      </c>
      <c r="DD19" s="47">
        <v>649.17999999999995</v>
      </c>
      <c r="DE19" s="47">
        <v>701.73099999999999</v>
      </c>
      <c r="DF19" s="47">
        <v>687.66099999999994</v>
      </c>
      <c r="DG19" s="47">
        <v>672.83</v>
      </c>
      <c r="DH19" s="47">
        <v>667.98099999999999</v>
      </c>
      <c r="DI19" s="47">
        <v>660.05899999999997</v>
      </c>
      <c r="DJ19" s="47">
        <v>658.35400000000004</v>
      </c>
      <c r="DK19" s="47">
        <v>651.44399999999996</v>
      </c>
      <c r="DL19" s="47">
        <v>843.85550000000001</v>
      </c>
      <c r="DM19" s="47">
        <v>810.30250000000001</v>
      </c>
      <c r="DN19" s="47">
        <v>801.85850000000005</v>
      </c>
      <c r="DO19" s="47">
        <v>767.65549999999996</v>
      </c>
      <c r="DP19" s="47">
        <v>758.46450000000004</v>
      </c>
      <c r="DQ19" s="47">
        <v>716.6585</v>
      </c>
      <c r="DR19" s="47">
        <v>661.05849999999998</v>
      </c>
      <c r="DS19" s="47">
        <v>586.50850000000003</v>
      </c>
      <c r="DT19" s="47">
        <v>571.65650000000005</v>
      </c>
      <c r="DU19" s="47">
        <v>560.54049999999995</v>
      </c>
      <c r="DV19" s="47">
        <v>553.74400000000003</v>
      </c>
      <c r="DW19" s="47">
        <v>548.13099999999997</v>
      </c>
      <c r="DX19" s="47">
        <v>954.01599999999996</v>
      </c>
      <c r="DY19" s="47">
        <v>961.36300000000006</v>
      </c>
      <c r="DZ19" s="47">
        <v>635.88800000000003</v>
      </c>
      <c r="EA19" s="47">
        <v>406.05099999999999</v>
      </c>
      <c r="EB19" s="47">
        <v>403.25099999999998</v>
      </c>
      <c r="EC19" s="47">
        <v>994.65200000000004</v>
      </c>
      <c r="ED19" s="47">
        <v>301.77999999999997</v>
      </c>
      <c r="EE19" s="47">
        <v>423.05099999999999</v>
      </c>
      <c r="EF19" s="47">
        <v>836.30250000000001</v>
      </c>
      <c r="EG19" s="47">
        <v>886.30849999999998</v>
      </c>
      <c r="EH19" s="47">
        <v>897.95150000000001</v>
      </c>
      <c r="EI19" s="47">
        <v>936.10050000000001</v>
      </c>
      <c r="EJ19" s="47">
        <v>947.40250000000003</v>
      </c>
      <c r="EK19" s="47">
        <v>950.50250000000005</v>
      </c>
      <c r="EL19" s="47">
        <v>1028.1755000000001</v>
      </c>
      <c r="EM19" s="47">
        <v>963.75850000000003</v>
      </c>
      <c r="EN19" s="47">
        <v>976.90250000000003</v>
      </c>
      <c r="EO19" s="47">
        <v>1008.8895</v>
      </c>
      <c r="EP19" s="47">
        <v>1041.8105</v>
      </c>
      <c r="EQ19" s="47">
        <v>1054.4684999999999</v>
      </c>
      <c r="ER19" s="47">
        <v>1061.0184999999999</v>
      </c>
      <c r="ES19" s="47">
        <v>1072.0995</v>
      </c>
      <c r="ET19" s="47">
        <v>1091.6115</v>
      </c>
      <c r="EU19" s="47">
        <v>1108.1475</v>
      </c>
      <c r="EV19" s="47">
        <v>1108.1485</v>
      </c>
      <c r="EW19" s="47">
        <v>761.32</v>
      </c>
      <c r="EX19" s="47">
        <v>766.19600000000003</v>
      </c>
      <c r="EY19" s="47">
        <v>813.47799999999995</v>
      </c>
      <c r="EZ19" s="47">
        <v>783.97</v>
      </c>
      <c r="FA19" s="47">
        <v>924.64300000000003</v>
      </c>
      <c r="FB19" s="47">
        <v>904.49</v>
      </c>
      <c r="FC19" s="47">
        <v>828.63699999999994</v>
      </c>
      <c r="FD19" s="47">
        <v>821.08399999999995</v>
      </c>
      <c r="FE19" s="47">
        <v>810.18100000000004</v>
      </c>
      <c r="FF19" s="47">
        <v>735.71299999999997</v>
      </c>
      <c r="FG19" s="47">
        <v>784.495</v>
      </c>
      <c r="FH19" s="47">
        <v>735.52700000000004</v>
      </c>
      <c r="FI19" s="47">
        <v>693.41800000000001</v>
      </c>
      <c r="FJ19" s="47">
        <v>668.24699999999996</v>
      </c>
      <c r="FK19" s="47">
        <v>741.17200000000003</v>
      </c>
      <c r="FL19" s="47">
        <v>702.99699999999996</v>
      </c>
      <c r="FM19" s="47">
        <v>687.10500000000002</v>
      </c>
      <c r="FN19" s="47">
        <v>620.90499999999997</v>
      </c>
      <c r="FO19" s="47">
        <v>599.35</v>
      </c>
      <c r="FP19" s="47">
        <v>595.43299999999999</v>
      </c>
      <c r="FQ19" s="47">
        <v>588.09900000000005</v>
      </c>
      <c r="FR19" s="47">
        <v>575.88699999999994</v>
      </c>
      <c r="FS19" s="47">
        <v>557.98699999999997</v>
      </c>
      <c r="FT19" s="47">
        <v>830.80700000000002</v>
      </c>
      <c r="FU19" s="47">
        <v>821.36800000000005</v>
      </c>
      <c r="FV19" s="47">
        <v>789.73299999999995</v>
      </c>
      <c r="FW19" s="47">
        <v>1</v>
      </c>
      <c r="FX19" s="47">
        <v>906.44200000000001</v>
      </c>
      <c r="FY19" s="47">
        <v>1119.2835</v>
      </c>
      <c r="FZ19" s="47">
        <v>1153.4024999999999</v>
      </c>
      <c r="GA19" s="47">
        <v>1179.3525</v>
      </c>
      <c r="GB19" s="47">
        <v>1198.8275000000001</v>
      </c>
      <c r="GC19" s="47">
        <v>1217.7995000000001</v>
      </c>
      <c r="GD19" s="47">
        <v>1290.8755000000001</v>
      </c>
      <c r="GE19" s="47">
        <v>1350.8785</v>
      </c>
      <c r="GF19" s="47">
        <v>1382.1065000000001</v>
      </c>
      <c r="GG19" s="47">
        <v>1398.4425000000001</v>
      </c>
      <c r="GH19" s="47">
        <v>1411.1985</v>
      </c>
      <c r="GI19" s="47">
        <v>1444.5305000000001</v>
      </c>
      <c r="GJ19" s="47">
        <v>1461.5695000000001</v>
      </c>
      <c r="GK19" s="47">
        <v>1477.1095</v>
      </c>
      <c r="GL19" s="47">
        <v>1490.1395</v>
      </c>
      <c r="GM19" s="47">
        <v>1513.8945000000001</v>
      </c>
      <c r="GN19" s="47">
        <v>1533.5174999999999</v>
      </c>
      <c r="GO19" s="47">
        <v>1552.1945000000001</v>
      </c>
      <c r="GP19" s="47">
        <v>1562.9445000000001</v>
      </c>
      <c r="GQ19" s="47">
        <v>1398.4414999999999</v>
      </c>
      <c r="GR19" s="47">
        <v>617.81650000000002</v>
      </c>
      <c r="GS19" s="47">
        <v>938.06899999999996</v>
      </c>
      <c r="GT19" s="47">
        <v>918.61900000000003</v>
      </c>
      <c r="GU19" s="47">
        <v>903.95899999999995</v>
      </c>
      <c r="GV19" s="47">
        <v>874.05899999999997</v>
      </c>
      <c r="GW19" s="47">
        <v>812.95899999999995</v>
      </c>
      <c r="GX19" s="47">
        <v>770.06399999999996</v>
      </c>
      <c r="GY19" s="47">
        <v>743.55399999999997</v>
      </c>
      <c r="GZ19" s="47">
        <v>729.822</v>
      </c>
      <c r="HA19" s="47">
        <v>687.59500000000003</v>
      </c>
      <c r="HB19" s="47">
        <v>611.88699999999994</v>
      </c>
      <c r="HC19" s="47">
        <v>562.35199999999998</v>
      </c>
      <c r="HD19" s="47">
        <v>495.25200000000001</v>
      </c>
      <c r="HE19" s="47">
        <v>479.55200000000002</v>
      </c>
      <c r="HF19" s="47">
        <v>449.65199999999999</v>
      </c>
      <c r="HG19" s="47">
        <v>432.25200000000001</v>
      </c>
      <c r="HH19" s="47">
        <v>411.75099999999998</v>
      </c>
      <c r="HI19" s="47">
        <v>366.46</v>
      </c>
      <c r="HJ19" s="47">
        <v>349.83499999999998</v>
      </c>
      <c r="HK19" s="47">
        <v>306.15899999999999</v>
      </c>
      <c r="HL19" s="47">
        <v>276.95400000000001</v>
      </c>
      <c r="HM19" s="47">
        <v>256.13099999999997</v>
      </c>
      <c r="HN19" s="47">
        <v>254.62200000000001</v>
      </c>
      <c r="HO19" s="47">
        <v>441.25099999999998</v>
      </c>
      <c r="HP19" s="47">
        <v>486.65100000000001</v>
      </c>
      <c r="HQ19" s="47">
        <v>507.87099999999998</v>
      </c>
      <c r="HR19" s="47">
        <v>216.91900000000001</v>
      </c>
      <c r="HS19" s="47">
        <v>115.081</v>
      </c>
      <c r="HT19" s="47">
        <v>164.148</v>
      </c>
      <c r="HU19" s="47">
        <v>856.78599999999994</v>
      </c>
      <c r="HV19" s="47">
        <v>856.78700000000003</v>
      </c>
      <c r="HW19" s="47">
        <v>880.79700000000003</v>
      </c>
      <c r="HX19" s="47">
        <v>904.29700000000003</v>
      </c>
      <c r="HY19" s="47">
        <v>918.83699999999999</v>
      </c>
      <c r="HZ19" s="47">
        <v>1095.6085</v>
      </c>
      <c r="IA19" s="47">
        <v>1088.8115</v>
      </c>
      <c r="IB19" s="47">
        <v>1078.1495</v>
      </c>
      <c r="IC19" s="47">
        <v>1042.1845000000001</v>
      </c>
      <c r="ID19" s="47">
        <v>1033.2145</v>
      </c>
      <c r="IE19" s="47">
        <v>1003.7095</v>
      </c>
      <c r="IF19" s="47">
        <v>973.81550000000004</v>
      </c>
      <c r="IG19" s="47">
        <v>934.30949999999996</v>
      </c>
      <c r="IH19" s="47">
        <v>880.70849999999996</v>
      </c>
      <c r="II19" s="47">
        <v>880.70950000000005</v>
      </c>
      <c r="IJ19" s="47">
        <v>905.83749999999998</v>
      </c>
      <c r="IK19" s="47">
        <v>947.58249999999998</v>
      </c>
      <c r="IL19" s="47">
        <v>960.45749999999998</v>
      </c>
      <c r="IM19" s="47">
        <v>993.89049999999997</v>
      </c>
      <c r="IN19" s="47">
        <v>1013.8535000000001</v>
      </c>
      <c r="IO19" s="47">
        <v>1013.318</v>
      </c>
      <c r="IP19" s="47">
        <v>941.15099999999995</v>
      </c>
      <c r="IQ19" s="47">
        <v>882.35699999999997</v>
      </c>
      <c r="IR19" s="47">
        <v>858.10850000000005</v>
      </c>
      <c r="IS19" s="47">
        <v>818.17650000000003</v>
      </c>
      <c r="IT19" s="47">
        <v>801.87549999999999</v>
      </c>
      <c r="IU19" s="47">
        <v>786.85850000000005</v>
      </c>
      <c r="IV19" s="47">
        <v>751.49850000000004</v>
      </c>
      <c r="IW19" s="47">
        <v>586.54100000000005</v>
      </c>
      <c r="IX19" s="47">
        <v>612.69949999999994</v>
      </c>
      <c r="IY19" s="47">
        <v>642.02149999999995</v>
      </c>
      <c r="IZ19" s="47">
        <v>641.52200000000005</v>
      </c>
      <c r="JA19" s="47">
        <v>628.28200000000004</v>
      </c>
      <c r="JB19" s="47">
        <v>620.73599999999999</v>
      </c>
      <c r="JC19" s="47">
        <v>604.62199999999996</v>
      </c>
      <c r="JD19" s="47">
        <v>594.62199999999996</v>
      </c>
      <c r="JE19" s="47">
        <v>579.98199999999997</v>
      </c>
      <c r="JF19" s="47">
        <v>574.58699999999999</v>
      </c>
      <c r="JG19" s="47">
        <v>635.89300000000003</v>
      </c>
      <c r="JH19" s="47">
        <v>0</v>
      </c>
      <c r="JI19" s="47">
        <v>906.44299999999998</v>
      </c>
      <c r="JJ19" s="47">
        <v>999.952</v>
      </c>
      <c r="JK19" s="47">
        <v>305.98</v>
      </c>
      <c r="JL19" s="47">
        <v>1416.4175</v>
      </c>
      <c r="JM19" s="47">
        <v>1126.2484999999999</v>
      </c>
      <c r="JN19" s="47">
        <v>945.90899999999999</v>
      </c>
      <c r="JO19" s="47">
        <v>1037.846</v>
      </c>
      <c r="JP19" s="47">
        <v>884.22</v>
      </c>
      <c r="JQ19" s="47">
        <v>918.83799999999997</v>
      </c>
      <c r="JR19" s="47">
        <v>1562.9455</v>
      </c>
      <c r="JS19" s="47">
        <v>766.56700000000001</v>
      </c>
      <c r="JT19" s="47">
        <v>966.70600000000002</v>
      </c>
      <c r="JU19" s="58">
        <v>593.49900000000002</v>
      </c>
    </row>
    <row r="20" spans="1:281" ht="15" customHeight="1" x14ac:dyDescent="0.25">
      <c r="A20" s="41" t="s">
        <v>19</v>
      </c>
      <c r="B20" s="46">
        <v>1311.0250000000001</v>
      </c>
      <c r="C20" s="47">
        <v>1287.6389999999999</v>
      </c>
      <c r="D20" s="47">
        <v>1189.9380000000001</v>
      </c>
      <c r="E20" s="47">
        <v>1114.2684999999999</v>
      </c>
      <c r="F20" s="47">
        <v>1093.8755000000001</v>
      </c>
      <c r="G20" s="47">
        <v>1086.713</v>
      </c>
      <c r="H20" s="47">
        <v>1068.502</v>
      </c>
      <c r="I20" s="47">
        <v>1061.3019999999999</v>
      </c>
      <c r="J20" s="47">
        <v>1056.902</v>
      </c>
      <c r="K20" s="47">
        <v>1039.0070000000001</v>
      </c>
      <c r="L20" s="47">
        <v>997.53800000000001</v>
      </c>
      <c r="M20" s="47">
        <v>955.64850000000001</v>
      </c>
      <c r="N20" s="47">
        <v>924.43349999999998</v>
      </c>
      <c r="O20" s="47">
        <v>907.66449999999998</v>
      </c>
      <c r="P20" s="47">
        <v>900.59749999999997</v>
      </c>
      <c r="Q20" s="47">
        <v>898.65250000000003</v>
      </c>
      <c r="R20" s="47">
        <v>895.04750000000001</v>
      </c>
      <c r="S20" s="47">
        <v>883.24549999999999</v>
      </c>
      <c r="T20" s="47">
        <v>878.96749999999997</v>
      </c>
      <c r="U20" s="47">
        <v>876.86749999999995</v>
      </c>
      <c r="V20" s="47">
        <v>858.33</v>
      </c>
      <c r="W20" s="47">
        <v>850.96400000000006</v>
      </c>
      <c r="X20" s="47">
        <v>832.13400000000001</v>
      </c>
      <c r="Y20" s="47">
        <v>832.13300000000004</v>
      </c>
      <c r="Z20" s="47">
        <v>821.82</v>
      </c>
      <c r="AA20" s="47">
        <v>801.79</v>
      </c>
      <c r="AB20" s="47">
        <v>794.15800000000002</v>
      </c>
      <c r="AC20" s="47">
        <v>760.18799999999999</v>
      </c>
      <c r="AD20" s="47">
        <v>823.91800000000001</v>
      </c>
      <c r="AE20" s="47">
        <v>947.70100000000002</v>
      </c>
      <c r="AF20" s="47">
        <v>962.50099999999998</v>
      </c>
      <c r="AG20" s="47">
        <v>778.05499999999995</v>
      </c>
      <c r="AH20" s="47">
        <v>798.25199999999995</v>
      </c>
      <c r="AI20" s="47">
        <v>816.54499999999996</v>
      </c>
      <c r="AJ20" s="47">
        <v>827.50199999999995</v>
      </c>
      <c r="AK20" s="47">
        <v>841.89800000000002</v>
      </c>
      <c r="AL20" s="47">
        <v>870.24199999999996</v>
      </c>
      <c r="AM20" s="47">
        <v>872.31799999999998</v>
      </c>
      <c r="AN20" s="47">
        <v>891.60299999999995</v>
      </c>
      <c r="AO20" s="47">
        <v>919.46100000000001</v>
      </c>
      <c r="AP20" s="47">
        <v>895.04300000000001</v>
      </c>
      <c r="AQ20" s="47">
        <v>879.697</v>
      </c>
      <c r="AR20" s="47">
        <v>868.697</v>
      </c>
      <c r="AS20" s="47">
        <v>870.99699999999996</v>
      </c>
      <c r="AT20" s="47">
        <v>857.49699999999996</v>
      </c>
      <c r="AU20" s="47">
        <v>900.44299999999998</v>
      </c>
      <c r="AV20" s="47">
        <v>1039.008</v>
      </c>
      <c r="AW20" s="47">
        <v>1040.7149999999999</v>
      </c>
      <c r="AX20" s="47">
        <v>1113.779</v>
      </c>
      <c r="AY20" s="47">
        <v>1121.1955</v>
      </c>
      <c r="AZ20" s="47">
        <v>1117.1955</v>
      </c>
      <c r="BA20" s="47">
        <v>1101.3955000000001</v>
      </c>
      <c r="BB20" s="47">
        <v>1086.0065</v>
      </c>
      <c r="BC20" s="47">
        <v>1073.5854999999999</v>
      </c>
      <c r="BD20" s="47">
        <v>1058.2065</v>
      </c>
      <c r="BE20" s="47">
        <v>1048.8375000000001</v>
      </c>
      <c r="BF20" s="47">
        <v>1040.8615</v>
      </c>
      <c r="BG20" s="47">
        <v>1048.8364999999999</v>
      </c>
      <c r="BH20" s="47">
        <v>1025.0954999999999</v>
      </c>
      <c r="BI20" s="47">
        <v>1023.1305</v>
      </c>
      <c r="BJ20" s="47">
        <v>1003.3315</v>
      </c>
      <c r="BK20" s="47">
        <v>982.67849999999999</v>
      </c>
      <c r="BL20" s="47">
        <v>973.99350000000004</v>
      </c>
      <c r="BM20" s="47">
        <v>963.0625</v>
      </c>
      <c r="BN20" s="47">
        <v>955.27750000000003</v>
      </c>
      <c r="BO20" s="47">
        <v>941.35050000000001</v>
      </c>
      <c r="BP20" s="47">
        <v>937.33950000000004</v>
      </c>
      <c r="BQ20" s="47">
        <v>919.89750000000004</v>
      </c>
      <c r="BR20" s="47">
        <v>909.2645</v>
      </c>
      <c r="BS20" s="47">
        <v>901.64049999999997</v>
      </c>
      <c r="BT20" s="47">
        <v>878.67150000000004</v>
      </c>
      <c r="BU20" s="47">
        <v>891.75549999999998</v>
      </c>
      <c r="BV20" s="47">
        <v>906.75549999999998</v>
      </c>
      <c r="BW20" s="47">
        <v>920.39250000000004</v>
      </c>
      <c r="BX20" s="47">
        <v>931.39250000000004</v>
      </c>
      <c r="BY20" s="47">
        <v>939.59649999999999</v>
      </c>
      <c r="BZ20" s="47">
        <v>1174.98</v>
      </c>
      <c r="CA20" s="47">
        <v>961.68550000000005</v>
      </c>
      <c r="CB20" s="47">
        <v>977.54250000000002</v>
      </c>
      <c r="CC20" s="47">
        <v>990.46349999999995</v>
      </c>
      <c r="CD20" s="47">
        <v>995.67250000000001</v>
      </c>
      <c r="CE20" s="47">
        <v>999.20150000000001</v>
      </c>
      <c r="CF20" s="47">
        <v>1007.6155</v>
      </c>
      <c r="CG20" s="47">
        <v>1014.7775</v>
      </c>
      <c r="CH20" s="47">
        <v>1023.3805</v>
      </c>
      <c r="CI20" s="47">
        <v>1025.8744999999999</v>
      </c>
      <c r="CJ20" s="47">
        <v>1040.2815000000001</v>
      </c>
      <c r="CK20" s="47">
        <v>1057.5595000000001</v>
      </c>
      <c r="CL20" s="47">
        <v>1070.0405000000001</v>
      </c>
      <c r="CM20" s="47">
        <v>966.46249999999998</v>
      </c>
      <c r="CN20" s="47">
        <v>977.88850000000002</v>
      </c>
      <c r="CO20" s="47">
        <v>969.86249999999995</v>
      </c>
      <c r="CP20" s="47">
        <v>984.51949999999999</v>
      </c>
      <c r="CQ20" s="47">
        <v>1000.9365</v>
      </c>
      <c r="CR20" s="47">
        <v>1004.7385</v>
      </c>
      <c r="CS20" s="47">
        <v>1007.4465</v>
      </c>
      <c r="CT20" s="47">
        <v>984.29750000000001</v>
      </c>
      <c r="CU20" s="47">
        <v>1204.675</v>
      </c>
      <c r="CV20" s="47">
        <v>1209.6310000000001</v>
      </c>
      <c r="CW20" s="47">
        <v>1151.296</v>
      </c>
      <c r="CX20" s="47">
        <v>1142.1220000000001</v>
      </c>
      <c r="CY20" s="47">
        <v>1137.002</v>
      </c>
      <c r="CZ20" s="47">
        <v>1127.223</v>
      </c>
      <c r="DA20" s="47">
        <v>1172.6804999999999</v>
      </c>
      <c r="DB20" s="47">
        <v>1051.7474999999999</v>
      </c>
      <c r="DC20" s="47">
        <v>1126.8415</v>
      </c>
      <c r="DD20" s="47">
        <v>1209.6300000000001</v>
      </c>
      <c r="DE20" s="47">
        <v>1108.5645</v>
      </c>
      <c r="DF20" s="47">
        <v>1094.4945</v>
      </c>
      <c r="DG20" s="47">
        <v>1079.6635000000001</v>
      </c>
      <c r="DH20" s="47">
        <v>1074.8145</v>
      </c>
      <c r="DI20" s="47">
        <v>1066.8924999999999</v>
      </c>
      <c r="DJ20" s="47">
        <v>1065.1875</v>
      </c>
      <c r="DK20" s="47">
        <v>1058.2774999999999</v>
      </c>
      <c r="DL20" s="47">
        <v>842.32050000000004</v>
      </c>
      <c r="DM20" s="47">
        <v>808.76750000000004</v>
      </c>
      <c r="DN20" s="47">
        <v>800.32349999999997</v>
      </c>
      <c r="DO20" s="47">
        <v>766.12049999999999</v>
      </c>
      <c r="DP20" s="47">
        <v>756.92949999999996</v>
      </c>
      <c r="DQ20" s="47">
        <v>715.12350000000004</v>
      </c>
      <c r="DR20" s="47">
        <v>659.52350000000001</v>
      </c>
      <c r="DS20" s="47">
        <v>584.97349999999994</v>
      </c>
      <c r="DT20" s="47">
        <v>570.12149999999997</v>
      </c>
      <c r="DU20" s="47">
        <v>559.00549999999998</v>
      </c>
      <c r="DV20" s="47">
        <v>552.20899999999995</v>
      </c>
      <c r="DW20" s="47">
        <v>546.596</v>
      </c>
      <c r="DX20" s="47">
        <v>989.21050000000002</v>
      </c>
      <c r="DY20" s="47">
        <v>996.5575</v>
      </c>
      <c r="DZ20" s="47">
        <v>1196.338</v>
      </c>
      <c r="EA20" s="47">
        <v>966.50099999999998</v>
      </c>
      <c r="EB20" s="47">
        <v>963.70100000000002</v>
      </c>
      <c r="EC20" s="47">
        <v>1029.8465000000001</v>
      </c>
      <c r="ED20" s="47">
        <v>862.23</v>
      </c>
      <c r="EE20" s="47">
        <v>983.50099999999998</v>
      </c>
      <c r="EF20" s="47">
        <v>834.76750000000004</v>
      </c>
      <c r="EG20" s="47">
        <v>884.77350000000001</v>
      </c>
      <c r="EH20" s="47">
        <v>896.41650000000004</v>
      </c>
      <c r="EI20" s="47">
        <v>934.56550000000004</v>
      </c>
      <c r="EJ20" s="47">
        <v>945.86749999999995</v>
      </c>
      <c r="EK20" s="47">
        <v>948.96749999999997</v>
      </c>
      <c r="EL20" s="47">
        <v>1026.6405</v>
      </c>
      <c r="EM20" s="47">
        <v>962.22349999999994</v>
      </c>
      <c r="EN20" s="47">
        <v>975.36749999999995</v>
      </c>
      <c r="EO20" s="47">
        <v>1007.3545</v>
      </c>
      <c r="EP20" s="47">
        <v>1040.2755</v>
      </c>
      <c r="EQ20" s="47">
        <v>1052.9335000000001</v>
      </c>
      <c r="ER20" s="47">
        <v>1059.4835</v>
      </c>
      <c r="ES20" s="47">
        <v>1048.8140000000001</v>
      </c>
      <c r="ET20" s="47">
        <v>1029.3019999999999</v>
      </c>
      <c r="EU20" s="47">
        <v>1012.766</v>
      </c>
      <c r="EV20" s="47">
        <v>1012.765</v>
      </c>
      <c r="EW20" s="47">
        <v>935.14149999999995</v>
      </c>
      <c r="EX20" s="47">
        <v>940.01750000000004</v>
      </c>
      <c r="EY20" s="47">
        <v>987.29949999999997</v>
      </c>
      <c r="EZ20" s="47">
        <v>957.79150000000004</v>
      </c>
      <c r="FA20" s="47">
        <v>18.2</v>
      </c>
      <c r="FB20" s="47">
        <v>1.9530000000000001</v>
      </c>
      <c r="FC20" s="47">
        <v>77.805999999999997</v>
      </c>
      <c r="FD20" s="47">
        <v>85.358999999999995</v>
      </c>
      <c r="FE20" s="47">
        <v>99.741</v>
      </c>
      <c r="FF20" s="47">
        <v>174.209</v>
      </c>
      <c r="FG20" s="47">
        <v>121.94799999999999</v>
      </c>
      <c r="FH20" s="47">
        <v>170.916</v>
      </c>
      <c r="FI20" s="47">
        <v>213.02500000000001</v>
      </c>
      <c r="FJ20" s="47">
        <v>238.19800000000001</v>
      </c>
      <c r="FK20" s="47">
        <v>353.55500000000001</v>
      </c>
      <c r="FL20" s="47">
        <v>391.73</v>
      </c>
      <c r="FM20" s="47">
        <v>407.62200000000001</v>
      </c>
      <c r="FN20" s="47">
        <v>473.822</v>
      </c>
      <c r="FO20" s="47">
        <v>495.37700000000001</v>
      </c>
      <c r="FP20" s="47">
        <v>499.29399999999998</v>
      </c>
      <c r="FQ20" s="47">
        <v>506.62799999999999</v>
      </c>
      <c r="FR20" s="47">
        <v>518.84</v>
      </c>
      <c r="FS20" s="47">
        <v>536.74</v>
      </c>
      <c r="FT20" s="47">
        <v>1004.6285</v>
      </c>
      <c r="FU20" s="47">
        <v>995.18949999999995</v>
      </c>
      <c r="FV20" s="47">
        <v>945.38250000000005</v>
      </c>
      <c r="FW20" s="47">
        <v>905.44299999999998</v>
      </c>
      <c r="FX20" s="47">
        <v>9.9999999999989008E-4</v>
      </c>
      <c r="FY20" s="47">
        <v>1023.9</v>
      </c>
      <c r="FZ20" s="47">
        <v>1058.019</v>
      </c>
      <c r="GA20" s="47">
        <v>1083.9690000000001</v>
      </c>
      <c r="GB20" s="47">
        <v>1103.444</v>
      </c>
      <c r="GC20" s="47">
        <v>1122.4159999999999</v>
      </c>
      <c r="GD20" s="47">
        <v>1195.492</v>
      </c>
      <c r="GE20" s="47">
        <v>1255.4949999999999</v>
      </c>
      <c r="GF20" s="47">
        <v>1286.723</v>
      </c>
      <c r="GG20" s="47">
        <v>1303.059</v>
      </c>
      <c r="GH20" s="47">
        <v>1315.8150000000001</v>
      </c>
      <c r="GI20" s="47">
        <v>1349.1469999999999</v>
      </c>
      <c r="GJ20" s="47">
        <v>1366.1859999999999</v>
      </c>
      <c r="GK20" s="47">
        <v>1381.7260000000001</v>
      </c>
      <c r="GL20" s="47">
        <v>1394.7560000000001</v>
      </c>
      <c r="GM20" s="47">
        <v>1418.511</v>
      </c>
      <c r="GN20" s="47">
        <v>1438.134</v>
      </c>
      <c r="GO20" s="47">
        <v>1456.8109999999999</v>
      </c>
      <c r="GP20" s="47">
        <v>1467.5609999999999</v>
      </c>
      <c r="GQ20" s="47">
        <v>1303.058</v>
      </c>
      <c r="GR20" s="47">
        <v>616.28150000000005</v>
      </c>
      <c r="GS20" s="47">
        <v>508.02</v>
      </c>
      <c r="GT20" s="47">
        <v>488.57</v>
      </c>
      <c r="GU20" s="47">
        <v>473.91</v>
      </c>
      <c r="GV20" s="47">
        <v>444.01</v>
      </c>
      <c r="GW20" s="47">
        <v>382.91</v>
      </c>
      <c r="GX20" s="47">
        <v>340.01499999999999</v>
      </c>
      <c r="GY20" s="47">
        <v>313.505</v>
      </c>
      <c r="GZ20" s="47">
        <v>299.77300000000002</v>
      </c>
      <c r="HA20" s="47">
        <v>257.54599999999999</v>
      </c>
      <c r="HB20" s="47">
        <v>294.55599999999998</v>
      </c>
      <c r="HC20" s="47">
        <v>344.09100000000001</v>
      </c>
      <c r="HD20" s="47">
        <v>411.19099999999997</v>
      </c>
      <c r="HE20" s="47">
        <v>426.89100000000002</v>
      </c>
      <c r="HF20" s="47">
        <v>456.791</v>
      </c>
      <c r="HG20" s="47">
        <v>474.19099999999997</v>
      </c>
      <c r="HH20" s="47">
        <v>494.69200000000001</v>
      </c>
      <c r="HI20" s="47">
        <v>539.98299999999995</v>
      </c>
      <c r="HJ20" s="47">
        <v>556.60799999999995</v>
      </c>
      <c r="HK20" s="47">
        <v>600.28399999999999</v>
      </c>
      <c r="HL20" s="47">
        <v>629.48900000000003</v>
      </c>
      <c r="HM20" s="47">
        <v>650.31200000000001</v>
      </c>
      <c r="HN20" s="47">
        <v>705.30200000000002</v>
      </c>
      <c r="HO20" s="47">
        <v>524.19200000000001</v>
      </c>
      <c r="HP20" s="47">
        <v>569.59199999999998</v>
      </c>
      <c r="HQ20" s="47">
        <v>586.85599999999999</v>
      </c>
      <c r="HR20" s="47">
        <v>944.42399999999998</v>
      </c>
      <c r="HS20" s="47">
        <v>842.58600000000001</v>
      </c>
      <c r="HT20" s="47">
        <v>742.29499999999996</v>
      </c>
      <c r="HU20" s="47">
        <v>426.73700000000002</v>
      </c>
      <c r="HV20" s="47">
        <v>426.738</v>
      </c>
      <c r="HW20" s="47">
        <v>450.74799999999999</v>
      </c>
      <c r="HX20" s="47">
        <v>474.24799999999999</v>
      </c>
      <c r="HY20" s="47">
        <v>488.78800000000001</v>
      </c>
      <c r="HZ20" s="47">
        <v>983.59</v>
      </c>
      <c r="IA20" s="47">
        <v>976.79300000000001</v>
      </c>
      <c r="IB20" s="47">
        <v>966.13099999999997</v>
      </c>
      <c r="IC20" s="47">
        <v>930.16600000000005</v>
      </c>
      <c r="ID20" s="47">
        <v>921.19600000000003</v>
      </c>
      <c r="IE20" s="47">
        <v>891.69100000000003</v>
      </c>
      <c r="IF20" s="47">
        <v>861.79700000000003</v>
      </c>
      <c r="IG20" s="47">
        <v>822.29100000000005</v>
      </c>
      <c r="IH20" s="47">
        <v>768.69</v>
      </c>
      <c r="II20" s="47">
        <v>768.69100000000003</v>
      </c>
      <c r="IJ20" s="47">
        <v>743.56100000000004</v>
      </c>
      <c r="IK20" s="47">
        <v>701.81600000000003</v>
      </c>
      <c r="IL20" s="47">
        <v>688.94100000000003</v>
      </c>
      <c r="IM20" s="47">
        <v>655.50800000000004</v>
      </c>
      <c r="IN20" s="47">
        <v>635.54499999999996</v>
      </c>
      <c r="IO20" s="47">
        <v>583.26900000000001</v>
      </c>
      <c r="IP20" s="47">
        <v>511.10199999999998</v>
      </c>
      <c r="IQ20" s="47">
        <v>452.30799999999999</v>
      </c>
      <c r="IR20" s="47">
        <v>791.29</v>
      </c>
      <c r="IS20" s="47">
        <v>816.64149999999995</v>
      </c>
      <c r="IT20" s="47">
        <v>800.34050000000002</v>
      </c>
      <c r="IU20" s="47">
        <v>785.32349999999997</v>
      </c>
      <c r="IV20" s="47">
        <v>749.96349999999995</v>
      </c>
      <c r="IW20" s="47">
        <v>669.48199999999997</v>
      </c>
      <c r="IX20" s="47">
        <v>611.16449999999998</v>
      </c>
      <c r="IY20" s="47">
        <v>612.70600000000002</v>
      </c>
      <c r="IZ20" s="47">
        <v>600.67499999999995</v>
      </c>
      <c r="JA20" s="47">
        <v>587.43499999999995</v>
      </c>
      <c r="JB20" s="47">
        <v>579.88900000000001</v>
      </c>
      <c r="JC20" s="47">
        <v>563.77499999999998</v>
      </c>
      <c r="JD20" s="47">
        <v>553.77499999999998</v>
      </c>
      <c r="JE20" s="47">
        <v>539.13499999999999</v>
      </c>
      <c r="JF20" s="47">
        <v>533.74</v>
      </c>
      <c r="JG20" s="47">
        <v>1196.3430000000001</v>
      </c>
      <c r="JH20" s="47">
        <v>906.44299999999998</v>
      </c>
      <c r="JI20" s="47">
        <v>0</v>
      </c>
      <c r="JJ20" s="47">
        <v>1035.1465000000001</v>
      </c>
      <c r="JK20" s="47">
        <v>866.43</v>
      </c>
      <c r="JL20" s="47">
        <v>1321.0340000000001</v>
      </c>
      <c r="JM20" s="47">
        <v>1030.865</v>
      </c>
      <c r="JN20" s="47">
        <v>515.86</v>
      </c>
      <c r="JO20" s="47">
        <v>1073.0405000000001</v>
      </c>
      <c r="JP20" s="47">
        <v>1058.0415</v>
      </c>
      <c r="JQ20" s="47">
        <v>488.78899999999999</v>
      </c>
      <c r="JR20" s="47">
        <v>1467.5619999999999</v>
      </c>
      <c r="JS20" s="47">
        <v>1173.4005</v>
      </c>
      <c r="JT20" s="47">
        <v>1001.9005</v>
      </c>
      <c r="JU20" s="58">
        <v>671.88149999999996</v>
      </c>
    </row>
    <row r="21" spans="1:281" ht="15" customHeight="1" x14ac:dyDescent="0.25">
      <c r="A21" s="41" t="s">
        <v>20</v>
      </c>
      <c r="B21" s="46">
        <v>586.76199999999994</v>
      </c>
      <c r="C21" s="47">
        <v>563.37599999999998</v>
      </c>
      <c r="D21" s="47">
        <v>672.32600000000002</v>
      </c>
      <c r="E21" s="47">
        <v>596.65650000000005</v>
      </c>
      <c r="F21" s="47">
        <v>576.26350000000002</v>
      </c>
      <c r="G21" s="47">
        <v>569.101</v>
      </c>
      <c r="H21" s="47">
        <v>550.89</v>
      </c>
      <c r="I21" s="47">
        <v>543.69000000000005</v>
      </c>
      <c r="J21" s="47">
        <v>539.29</v>
      </c>
      <c r="K21" s="47">
        <v>521.39499999999998</v>
      </c>
      <c r="L21" s="47">
        <v>562.86400000000003</v>
      </c>
      <c r="M21" s="47">
        <v>604.75350000000003</v>
      </c>
      <c r="N21" s="47">
        <v>635.96849999999995</v>
      </c>
      <c r="O21" s="47">
        <v>652.73749999999995</v>
      </c>
      <c r="P21" s="47">
        <v>659.80449999999996</v>
      </c>
      <c r="Q21" s="47">
        <v>661.74950000000001</v>
      </c>
      <c r="R21" s="47">
        <v>665.35450000000003</v>
      </c>
      <c r="S21" s="47">
        <v>677.15650000000005</v>
      </c>
      <c r="T21" s="47">
        <v>681.43449999999996</v>
      </c>
      <c r="U21" s="47">
        <v>683.53449999999998</v>
      </c>
      <c r="V21" s="47">
        <v>702.072</v>
      </c>
      <c r="W21" s="47">
        <v>709.43799999999999</v>
      </c>
      <c r="X21" s="47">
        <v>728.26800000000003</v>
      </c>
      <c r="Y21" s="47">
        <v>728.26900000000001</v>
      </c>
      <c r="Z21" s="47">
        <v>738.58199999999999</v>
      </c>
      <c r="AA21" s="47">
        <v>758.61199999999997</v>
      </c>
      <c r="AB21" s="47">
        <v>766.24400000000003</v>
      </c>
      <c r="AC21" s="47">
        <v>800.21400000000006</v>
      </c>
      <c r="AD21" s="47">
        <v>863.94399999999996</v>
      </c>
      <c r="AE21" s="47">
        <v>987.72699999999998</v>
      </c>
      <c r="AF21" s="47">
        <v>1002.527</v>
      </c>
      <c r="AG21" s="47">
        <v>818.08299999999997</v>
      </c>
      <c r="AH21" s="47">
        <v>838.28</v>
      </c>
      <c r="AI21" s="47">
        <v>856.57299999999998</v>
      </c>
      <c r="AJ21" s="47">
        <v>867.53</v>
      </c>
      <c r="AK21" s="47">
        <v>881.92600000000004</v>
      </c>
      <c r="AL21" s="47">
        <v>910.27</v>
      </c>
      <c r="AM21" s="47">
        <v>912.346</v>
      </c>
      <c r="AN21" s="47">
        <v>931.63099999999997</v>
      </c>
      <c r="AO21" s="47">
        <v>964.13400000000001</v>
      </c>
      <c r="AP21" s="47">
        <v>988.55200000000002</v>
      </c>
      <c r="AQ21" s="47">
        <v>1003.898</v>
      </c>
      <c r="AR21" s="47">
        <v>998.93550000000005</v>
      </c>
      <c r="AS21" s="47">
        <v>1001.2355</v>
      </c>
      <c r="AT21" s="47">
        <v>987.7355</v>
      </c>
      <c r="AU21" s="47">
        <v>993.952</v>
      </c>
      <c r="AV21" s="47">
        <v>521.39400000000001</v>
      </c>
      <c r="AW21" s="47">
        <v>519.68700000000001</v>
      </c>
      <c r="AX21" s="47">
        <v>446.62299999999999</v>
      </c>
      <c r="AY21" s="47">
        <v>430.30599999999998</v>
      </c>
      <c r="AZ21" s="47">
        <v>426.30599999999998</v>
      </c>
      <c r="BA21" s="47">
        <v>410.50599999999997</v>
      </c>
      <c r="BB21" s="47">
        <v>395.11700000000002</v>
      </c>
      <c r="BC21" s="47">
        <v>382.69600000000003</v>
      </c>
      <c r="BD21" s="47">
        <v>367.31700000000001</v>
      </c>
      <c r="BE21" s="47">
        <v>357.94799999999998</v>
      </c>
      <c r="BF21" s="47">
        <v>349.97199999999998</v>
      </c>
      <c r="BG21" s="47">
        <v>357.947</v>
      </c>
      <c r="BH21" s="47">
        <v>334.20600000000002</v>
      </c>
      <c r="BI21" s="47">
        <v>332.24099999999999</v>
      </c>
      <c r="BJ21" s="47">
        <v>312.44200000000001</v>
      </c>
      <c r="BK21" s="47">
        <v>291.78899999999999</v>
      </c>
      <c r="BL21" s="47">
        <v>283.10399999999998</v>
      </c>
      <c r="BM21" s="47">
        <v>272.173</v>
      </c>
      <c r="BN21" s="47">
        <v>264.38799999999998</v>
      </c>
      <c r="BO21" s="47">
        <v>250.46100000000001</v>
      </c>
      <c r="BP21" s="47">
        <v>215.14500000000001</v>
      </c>
      <c r="BQ21" s="47">
        <v>197.703</v>
      </c>
      <c r="BR21" s="47">
        <v>187.07</v>
      </c>
      <c r="BS21" s="47">
        <v>179.446</v>
      </c>
      <c r="BT21" s="47">
        <v>156.47499999999999</v>
      </c>
      <c r="BU21" s="47">
        <v>169.559</v>
      </c>
      <c r="BV21" s="47">
        <v>159.87200000000001</v>
      </c>
      <c r="BW21" s="47">
        <v>146.23500000000001</v>
      </c>
      <c r="BX21" s="47">
        <v>135.23500000000001</v>
      </c>
      <c r="BY21" s="47">
        <v>127.03100000000001</v>
      </c>
      <c r="BZ21" s="47">
        <v>657.36800000000005</v>
      </c>
      <c r="CA21" s="47">
        <v>104.94199999999999</v>
      </c>
      <c r="CB21" s="47">
        <v>111.245</v>
      </c>
      <c r="CC21" s="47">
        <v>124.166</v>
      </c>
      <c r="CD21" s="47">
        <v>129.375</v>
      </c>
      <c r="CE21" s="47">
        <v>132.904</v>
      </c>
      <c r="CF21" s="47">
        <v>141.31800000000001</v>
      </c>
      <c r="CG21" s="47">
        <v>148.47999999999999</v>
      </c>
      <c r="CH21" s="47">
        <v>157.083</v>
      </c>
      <c r="CI21" s="47">
        <v>159.577</v>
      </c>
      <c r="CJ21" s="47">
        <v>173.98400000000001</v>
      </c>
      <c r="CK21" s="47">
        <v>191.262</v>
      </c>
      <c r="CL21" s="47">
        <v>203.74299999999999</v>
      </c>
      <c r="CM21" s="47">
        <v>100.16500000000001</v>
      </c>
      <c r="CN21" s="47">
        <v>73.31</v>
      </c>
      <c r="CO21" s="47">
        <v>65.284000000000006</v>
      </c>
      <c r="CP21" s="47">
        <v>50.627000000000002</v>
      </c>
      <c r="CQ21" s="47">
        <v>34.21</v>
      </c>
      <c r="CR21" s="47">
        <v>30.408000000000001</v>
      </c>
      <c r="CS21" s="47">
        <v>27.7</v>
      </c>
      <c r="CT21" s="47">
        <v>50.848999999999997</v>
      </c>
      <c r="CU21" s="47">
        <v>687.06299999999999</v>
      </c>
      <c r="CV21" s="47">
        <v>692.01900000000001</v>
      </c>
      <c r="CW21" s="47">
        <v>633.68399999999997</v>
      </c>
      <c r="CX21" s="47">
        <v>624.51</v>
      </c>
      <c r="CY21" s="47">
        <v>619.39</v>
      </c>
      <c r="CZ21" s="47">
        <v>609.61099999999999</v>
      </c>
      <c r="DA21" s="47">
        <v>481.791</v>
      </c>
      <c r="DB21" s="47">
        <v>360.858</v>
      </c>
      <c r="DC21" s="47">
        <v>435.952</v>
      </c>
      <c r="DD21" s="47">
        <v>692.01800000000003</v>
      </c>
      <c r="DE21" s="47">
        <v>417.67500000000001</v>
      </c>
      <c r="DF21" s="47">
        <v>403.60500000000002</v>
      </c>
      <c r="DG21" s="47">
        <v>388.774</v>
      </c>
      <c r="DH21" s="47">
        <v>383.92500000000001</v>
      </c>
      <c r="DI21" s="47">
        <v>376.00299999999999</v>
      </c>
      <c r="DJ21" s="47">
        <v>374.298</v>
      </c>
      <c r="DK21" s="47">
        <v>367.38799999999998</v>
      </c>
      <c r="DL21" s="47">
        <v>192.82599999999999</v>
      </c>
      <c r="DM21" s="47">
        <v>226.37899999999999</v>
      </c>
      <c r="DN21" s="47">
        <v>234.82300000000001</v>
      </c>
      <c r="DO21" s="47">
        <v>269.02600000000001</v>
      </c>
      <c r="DP21" s="47">
        <v>278.21699999999998</v>
      </c>
      <c r="DQ21" s="47">
        <v>320.02300000000002</v>
      </c>
      <c r="DR21" s="47">
        <v>375.62299999999999</v>
      </c>
      <c r="DS21" s="47">
        <v>450.173</v>
      </c>
      <c r="DT21" s="47">
        <v>465.02499999999998</v>
      </c>
      <c r="DU21" s="47">
        <v>476.14100000000002</v>
      </c>
      <c r="DV21" s="47">
        <v>482.9375</v>
      </c>
      <c r="DW21" s="47">
        <v>488.5505</v>
      </c>
      <c r="DX21" s="47">
        <v>84.632000000000005</v>
      </c>
      <c r="DY21" s="47">
        <v>91.978999999999999</v>
      </c>
      <c r="DZ21" s="47">
        <v>678.726</v>
      </c>
      <c r="EA21" s="47">
        <v>1006.527</v>
      </c>
      <c r="EB21" s="47">
        <v>1003.727</v>
      </c>
      <c r="EC21" s="47">
        <v>5.3</v>
      </c>
      <c r="ED21" s="47">
        <v>705.97199999999998</v>
      </c>
      <c r="EE21" s="47">
        <v>1023.527</v>
      </c>
      <c r="EF21" s="47">
        <v>245.05600000000001</v>
      </c>
      <c r="EG21" s="47">
        <v>195.05</v>
      </c>
      <c r="EH21" s="47">
        <v>183.40700000000001</v>
      </c>
      <c r="EI21" s="47">
        <v>145.25800000000001</v>
      </c>
      <c r="EJ21" s="47">
        <v>133.95599999999999</v>
      </c>
      <c r="EK21" s="47">
        <v>130.85599999999999</v>
      </c>
      <c r="EL21" s="47">
        <v>53.183</v>
      </c>
      <c r="EM21" s="47">
        <v>144.11199999999999</v>
      </c>
      <c r="EN21" s="47">
        <v>157.256</v>
      </c>
      <c r="EO21" s="47">
        <v>189.24299999999999</v>
      </c>
      <c r="EP21" s="47">
        <v>222.16399999999999</v>
      </c>
      <c r="EQ21" s="47">
        <v>234.822</v>
      </c>
      <c r="ER21" s="47">
        <v>241.37200000000001</v>
      </c>
      <c r="ES21" s="47">
        <v>252.453</v>
      </c>
      <c r="ET21" s="47">
        <v>271.96499999999997</v>
      </c>
      <c r="EU21" s="47">
        <v>288.50099999999998</v>
      </c>
      <c r="EV21" s="47">
        <v>288.50200000000001</v>
      </c>
      <c r="EW21" s="47">
        <v>244.25200000000001</v>
      </c>
      <c r="EX21" s="47">
        <v>249.12799999999999</v>
      </c>
      <c r="EY21" s="47">
        <v>296.41000000000003</v>
      </c>
      <c r="EZ21" s="47">
        <v>266.90199999999999</v>
      </c>
      <c r="FA21" s="47">
        <v>1053.3465000000001</v>
      </c>
      <c r="FB21" s="47">
        <v>1033.1935000000001</v>
      </c>
      <c r="FC21" s="47">
        <v>957.34050000000002</v>
      </c>
      <c r="FD21" s="47">
        <v>949.78750000000002</v>
      </c>
      <c r="FE21" s="47">
        <v>938.8845</v>
      </c>
      <c r="FF21" s="47">
        <v>864.41650000000004</v>
      </c>
      <c r="FG21" s="47">
        <v>913.19849999999997</v>
      </c>
      <c r="FH21" s="47">
        <v>864.23050000000001</v>
      </c>
      <c r="FI21" s="47">
        <v>822.12149999999997</v>
      </c>
      <c r="FJ21" s="47">
        <v>796.95050000000003</v>
      </c>
      <c r="FK21" s="47">
        <v>681.5915</v>
      </c>
      <c r="FL21" s="47">
        <v>643.41650000000004</v>
      </c>
      <c r="FM21" s="47">
        <v>627.52449999999999</v>
      </c>
      <c r="FN21" s="47">
        <v>561.32449999999994</v>
      </c>
      <c r="FO21" s="47">
        <v>539.76949999999999</v>
      </c>
      <c r="FP21" s="47">
        <v>535.85249999999996</v>
      </c>
      <c r="FQ21" s="47">
        <v>528.51850000000002</v>
      </c>
      <c r="FR21" s="47">
        <v>516.30650000000003</v>
      </c>
      <c r="FS21" s="47">
        <v>498.40649999999999</v>
      </c>
      <c r="FT21" s="47">
        <v>313.73899999999998</v>
      </c>
      <c r="FU21" s="47">
        <v>304.3</v>
      </c>
      <c r="FV21" s="47">
        <v>254.49299999999999</v>
      </c>
      <c r="FW21" s="47">
        <v>998.952</v>
      </c>
      <c r="FX21" s="47">
        <v>1035.1455000000001</v>
      </c>
      <c r="FY21" s="47">
        <v>299.637</v>
      </c>
      <c r="FZ21" s="47">
        <v>333.75599999999997</v>
      </c>
      <c r="GA21" s="47">
        <v>359.70600000000002</v>
      </c>
      <c r="GB21" s="47">
        <v>379.18099999999998</v>
      </c>
      <c r="GC21" s="47">
        <v>398.15300000000002</v>
      </c>
      <c r="GD21" s="47">
        <v>471.22899999999998</v>
      </c>
      <c r="GE21" s="47">
        <v>531.23199999999997</v>
      </c>
      <c r="GF21" s="47">
        <v>562.46</v>
      </c>
      <c r="GG21" s="47">
        <v>578.79600000000005</v>
      </c>
      <c r="GH21" s="47">
        <v>591.55200000000002</v>
      </c>
      <c r="GI21" s="47">
        <v>624.88400000000001</v>
      </c>
      <c r="GJ21" s="47">
        <v>641.923</v>
      </c>
      <c r="GK21" s="47">
        <v>657.46299999999997</v>
      </c>
      <c r="GL21" s="47">
        <v>670.49300000000005</v>
      </c>
      <c r="GM21" s="47">
        <v>694.24800000000005</v>
      </c>
      <c r="GN21" s="47">
        <v>713.87099999999998</v>
      </c>
      <c r="GO21" s="47">
        <v>732.548</v>
      </c>
      <c r="GP21" s="47">
        <v>743.298</v>
      </c>
      <c r="GQ21" s="47">
        <v>578.79499999999996</v>
      </c>
      <c r="GR21" s="47">
        <v>481.48099999999999</v>
      </c>
      <c r="GS21" s="47">
        <v>1066.7725</v>
      </c>
      <c r="GT21" s="47">
        <v>1047.3225</v>
      </c>
      <c r="GU21" s="47">
        <v>1032.6624999999999</v>
      </c>
      <c r="GV21" s="47">
        <v>1002.7625</v>
      </c>
      <c r="GW21" s="47">
        <v>941.66250000000002</v>
      </c>
      <c r="GX21" s="47">
        <v>898.76750000000004</v>
      </c>
      <c r="GY21" s="47">
        <v>872.25750000000005</v>
      </c>
      <c r="GZ21" s="47">
        <v>858.52549999999997</v>
      </c>
      <c r="HA21" s="47">
        <v>816.29849999999999</v>
      </c>
      <c r="HB21" s="47">
        <v>825.06650000000002</v>
      </c>
      <c r="HC21" s="47">
        <v>775.53150000000005</v>
      </c>
      <c r="HD21" s="47">
        <v>708.43150000000003</v>
      </c>
      <c r="HE21" s="47">
        <v>692.73149999999998</v>
      </c>
      <c r="HF21" s="47">
        <v>662.83150000000001</v>
      </c>
      <c r="HG21" s="47">
        <v>645.43150000000003</v>
      </c>
      <c r="HH21" s="47">
        <v>624.93050000000005</v>
      </c>
      <c r="HI21" s="47">
        <v>670.22149999999999</v>
      </c>
      <c r="HJ21" s="47">
        <v>686.84649999999999</v>
      </c>
      <c r="HK21" s="47">
        <v>730.52250000000004</v>
      </c>
      <c r="HL21" s="47">
        <v>759.72749999999996</v>
      </c>
      <c r="HM21" s="47">
        <v>780.55050000000006</v>
      </c>
      <c r="HN21" s="47">
        <v>835.54049999999995</v>
      </c>
      <c r="HO21" s="47">
        <v>595.43050000000005</v>
      </c>
      <c r="HP21" s="47">
        <v>550.03049999999996</v>
      </c>
      <c r="HQ21" s="47">
        <v>528.81050000000005</v>
      </c>
      <c r="HR21" s="47">
        <v>1074.6624999999999</v>
      </c>
      <c r="HS21" s="47">
        <v>972.82449999999994</v>
      </c>
      <c r="HT21" s="47">
        <v>872.5335</v>
      </c>
      <c r="HU21" s="47">
        <v>985.48950000000002</v>
      </c>
      <c r="HV21" s="47">
        <v>795.71</v>
      </c>
      <c r="HW21" s="47">
        <v>819.72</v>
      </c>
      <c r="HX21" s="47">
        <v>843.22</v>
      </c>
      <c r="HY21" s="47">
        <v>857.76</v>
      </c>
      <c r="HZ21" s="47">
        <v>317.67700000000002</v>
      </c>
      <c r="IA21" s="47">
        <v>324.47399999999999</v>
      </c>
      <c r="IB21" s="47">
        <v>335.13600000000002</v>
      </c>
      <c r="IC21" s="47">
        <v>371.101</v>
      </c>
      <c r="ID21" s="47">
        <v>380.07100000000003</v>
      </c>
      <c r="IE21" s="47">
        <v>409.57600000000002</v>
      </c>
      <c r="IF21" s="47">
        <v>439.47</v>
      </c>
      <c r="IG21" s="47">
        <v>478.976</v>
      </c>
      <c r="IH21" s="47">
        <v>453.75799999999998</v>
      </c>
      <c r="II21" s="47">
        <v>453.75900000000001</v>
      </c>
      <c r="IJ21" s="47">
        <v>478.887</v>
      </c>
      <c r="IK21" s="47">
        <v>520.63199999999995</v>
      </c>
      <c r="IL21" s="47">
        <v>533.50699999999995</v>
      </c>
      <c r="IM21" s="47">
        <v>566.94000000000005</v>
      </c>
      <c r="IN21" s="47">
        <v>586.90300000000002</v>
      </c>
      <c r="IO21" s="47">
        <v>639.17899999999997</v>
      </c>
      <c r="IP21" s="47">
        <v>711.346</v>
      </c>
      <c r="IQ21" s="47">
        <v>770.14</v>
      </c>
      <c r="IR21" s="47">
        <v>431.15800000000002</v>
      </c>
      <c r="IS21" s="47">
        <v>391.226</v>
      </c>
      <c r="IT21" s="47">
        <v>405.24</v>
      </c>
      <c r="IU21" s="47">
        <v>390.22300000000001</v>
      </c>
      <c r="IV21" s="47">
        <v>354.863</v>
      </c>
      <c r="IW21" s="47">
        <v>490.678</v>
      </c>
      <c r="IX21" s="47">
        <v>476.36399999999998</v>
      </c>
      <c r="IY21" s="47">
        <v>505.68599999999998</v>
      </c>
      <c r="IZ21" s="47">
        <v>517.71699999999998</v>
      </c>
      <c r="JA21" s="47">
        <v>530.95699999999999</v>
      </c>
      <c r="JB21" s="47">
        <v>538.50300000000004</v>
      </c>
      <c r="JC21" s="47">
        <v>545.04150000000004</v>
      </c>
      <c r="JD21" s="47">
        <v>535.04150000000004</v>
      </c>
      <c r="JE21" s="47">
        <v>520.40150000000006</v>
      </c>
      <c r="JF21" s="47">
        <v>515.00649999999996</v>
      </c>
      <c r="JG21" s="47">
        <v>678.73099999999999</v>
      </c>
      <c r="JH21" s="47">
        <v>999.952</v>
      </c>
      <c r="JI21" s="47">
        <v>1035.1465000000001</v>
      </c>
      <c r="JJ21" s="47">
        <v>0</v>
      </c>
      <c r="JK21" s="47">
        <v>710.17200000000003</v>
      </c>
      <c r="JL21" s="47">
        <v>596.77099999999996</v>
      </c>
      <c r="JM21" s="47">
        <v>306.60199999999998</v>
      </c>
      <c r="JN21" s="47">
        <v>1074.6125</v>
      </c>
      <c r="JO21" s="47">
        <v>206.74299999999999</v>
      </c>
      <c r="JP21" s="47">
        <v>367.15199999999999</v>
      </c>
      <c r="JQ21" s="47">
        <v>857.76099999999997</v>
      </c>
      <c r="JR21" s="47">
        <v>743.29899999999998</v>
      </c>
      <c r="JS21" s="47">
        <v>482.51100000000002</v>
      </c>
      <c r="JT21" s="47">
        <v>97.322000000000003</v>
      </c>
      <c r="JU21" s="58">
        <v>483.72</v>
      </c>
    </row>
    <row r="22" spans="1:281" ht="15" customHeight="1" x14ac:dyDescent="0.25">
      <c r="A22" s="41" t="s">
        <v>21</v>
      </c>
      <c r="B22" s="46">
        <v>1219.7049999999999</v>
      </c>
      <c r="C22" s="47">
        <v>1196.319</v>
      </c>
      <c r="D22" s="47">
        <v>339.70800000000003</v>
      </c>
      <c r="E22" s="47">
        <v>264.0385</v>
      </c>
      <c r="F22" s="47">
        <v>243.6455</v>
      </c>
      <c r="G22" s="47">
        <v>236.483</v>
      </c>
      <c r="H22" s="47">
        <v>218.27199999999999</v>
      </c>
      <c r="I22" s="47">
        <v>211.072</v>
      </c>
      <c r="J22" s="47">
        <v>206.672</v>
      </c>
      <c r="K22" s="47">
        <v>188.77699999999999</v>
      </c>
      <c r="L22" s="47">
        <v>147.30799999999999</v>
      </c>
      <c r="M22" s="47">
        <v>105.41849999999999</v>
      </c>
      <c r="N22" s="47">
        <v>74.203500000000005</v>
      </c>
      <c r="O22" s="47">
        <v>57.4345</v>
      </c>
      <c r="P22" s="47">
        <v>50.3675</v>
      </c>
      <c r="Q22" s="47">
        <v>48.422499999999999</v>
      </c>
      <c r="R22" s="47">
        <v>44.817500000000003</v>
      </c>
      <c r="S22" s="47">
        <v>33.015500000000003</v>
      </c>
      <c r="T22" s="47">
        <v>28.737500000000001</v>
      </c>
      <c r="U22" s="47">
        <v>26.637499999999999</v>
      </c>
      <c r="V22" s="47">
        <v>8.1</v>
      </c>
      <c r="W22" s="47">
        <v>15.465999999999999</v>
      </c>
      <c r="X22" s="47">
        <v>34.295999999999999</v>
      </c>
      <c r="Y22" s="47">
        <v>34.296999999999997</v>
      </c>
      <c r="Z22" s="47">
        <v>44.61</v>
      </c>
      <c r="AA22" s="47">
        <v>64.64</v>
      </c>
      <c r="AB22" s="47">
        <v>72.272000000000006</v>
      </c>
      <c r="AC22" s="47">
        <v>106.242</v>
      </c>
      <c r="AD22" s="47">
        <v>169.97200000000001</v>
      </c>
      <c r="AE22" s="47">
        <v>293.755</v>
      </c>
      <c r="AF22" s="47">
        <v>308.55500000000001</v>
      </c>
      <c r="AG22" s="47">
        <v>124.111</v>
      </c>
      <c r="AH22" s="47">
        <v>144.30799999999999</v>
      </c>
      <c r="AI22" s="47">
        <v>162.601</v>
      </c>
      <c r="AJ22" s="47">
        <v>173.55799999999999</v>
      </c>
      <c r="AK22" s="47">
        <v>187.95400000000001</v>
      </c>
      <c r="AL22" s="47">
        <v>216.298</v>
      </c>
      <c r="AM22" s="47">
        <v>218.374</v>
      </c>
      <c r="AN22" s="47">
        <v>237.65899999999999</v>
      </c>
      <c r="AO22" s="47">
        <v>270.16199999999998</v>
      </c>
      <c r="AP22" s="47">
        <v>294.58</v>
      </c>
      <c r="AQ22" s="47">
        <v>309.92599999999999</v>
      </c>
      <c r="AR22" s="47">
        <v>315.58199999999999</v>
      </c>
      <c r="AS22" s="47">
        <v>317.88200000000001</v>
      </c>
      <c r="AT22" s="47">
        <v>326.78199999999998</v>
      </c>
      <c r="AU22" s="47">
        <v>299.98</v>
      </c>
      <c r="AV22" s="47">
        <v>188.77799999999999</v>
      </c>
      <c r="AW22" s="47">
        <v>190.48500000000001</v>
      </c>
      <c r="AX22" s="47">
        <v>263.54899999999998</v>
      </c>
      <c r="AY22" s="47">
        <v>279.86599999999999</v>
      </c>
      <c r="AZ22" s="47">
        <v>283.86599999999999</v>
      </c>
      <c r="BA22" s="47">
        <v>299.666</v>
      </c>
      <c r="BB22" s="47">
        <v>315.05500000000001</v>
      </c>
      <c r="BC22" s="47">
        <v>327.476</v>
      </c>
      <c r="BD22" s="47">
        <v>342.85500000000002</v>
      </c>
      <c r="BE22" s="47">
        <v>352.22399999999999</v>
      </c>
      <c r="BF22" s="47">
        <v>360.2</v>
      </c>
      <c r="BG22" s="47">
        <v>352.22500000000002</v>
      </c>
      <c r="BH22" s="47">
        <v>375.96600000000001</v>
      </c>
      <c r="BI22" s="47">
        <v>377.93099999999998</v>
      </c>
      <c r="BJ22" s="47">
        <v>397.73</v>
      </c>
      <c r="BK22" s="47">
        <v>418.38299999999998</v>
      </c>
      <c r="BL22" s="47">
        <v>427.06799999999998</v>
      </c>
      <c r="BM22" s="47">
        <v>437.99900000000002</v>
      </c>
      <c r="BN22" s="47">
        <v>445.78399999999999</v>
      </c>
      <c r="BO22" s="47">
        <v>459.71100000000001</v>
      </c>
      <c r="BP22" s="47">
        <v>495.02699999999999</v>
      </c>
      <c r="BQ22" s="47">
        <v>512.46900000000005</v>
      </c>
      <c r="BR22" s="47">
        <v>523.10199999999998</v>
      </c>
      <c r="BS22" s="47">
        <v>530.726</v>
      </c>
      <c r="BT22" s="47">
        <v>553.697</v>
      </c>
      <c r="BU22" s="47">
        <v>566.78099999999995</v>
      </c>
      <c r="BV22" s="47">
        <v>581.78099999999995</v>
      </c>
      <c r="BW22" s="47">
        <v>595.41800000000001</v>
      </c>
      <c r="BX22" s="47">
        <v>606.41800000000001</v>
      </c>
      <c r="BY22" s="47">
        <v>614.62199999999996</v>
      </c>
      <c r="BZ22" s="47">
        <v>324.75</v>
      </c>
      <c r="CA22" s="47">
        <v>636.71100000000001</v>
      </c>
      <c r="CB22" s="47">
        <v>652.56799999999998</v>
      </c>
      <c r="CC22" s="47">
        <v>665.48900000000003</v>
      </c>
      <c r="CD22" s="47">
        <v>670.69799999999998</v>
      </c>
      <c r="CE22" s="47">
        <v>674.22699999999998</v>
      </c>
      <c r="CF22" s="47">
        <v>682.64099999999996</v>
      </c>
      <c r="CG22" s="47">
        <v>689.803</v>
      </c>
      <c r="CH22" s="47">
        <v>698.40599999999995</v>
      </c>
      <c r="CI22" s="47">
        <v>700.9</v>
      </c>
      <c r="CJ22" s="47">
        <v>715.30700000000002</v>
      </c>
      <c r="CK22" s="47">
        <v>732.58500000000004</v>
      </c>
      <c r="CL22" s="47">
        <v>745.06600000000003</v>
      </c>
      <c r="CM22" s="47">
        <v>641.48800000000006</v>
      </c>
      <c r="CN22" s="47">
        <v>652.91399999999999</v>
      </c>
      <c r="CO22" s="47">
        <v>644.88800000000003</v>
      </c>
      <c r="CP22" s="47">
        <v>659.54499999999996</v>
      </c>
      <c r="CQ22" s="47">
        <v>675.96199999999999</v>
      </c>
      <c r="CR22" s="47">
        <v>679.76400000000001</v>
      </c>
      <c r="CS22" s="47">
        <v>682.47199999999998</v>
      </c>
      <c r="CT22" s="47">
        <v>659.32299999999998</v>
      </c>
      <c r="CU22" s="47">
        <v>354.44499999999999</v>
      </c>
      <c r="CV22" s="47">
        <v>359.40100000000001</v>
      </c>
      <c r="CW22" s="47">
        <v>301.06599999999997</v>
      </c>
      <c r="CX22" s="47">
        <v>291.892</v>
      </c>
      <c r="CY22" s="47">
        <v>286.77199999999999</v>
      </c>
      <c r="CZ22" s="47">
        <v>276.99299999999999</v>
      </c>
      <c r="DA22" s="47">
        <v>476.06700000000001</v>
      </c>
      <c r="DB22" s="47">
        <v>355.13400000000001</v>
      </c>
      <c r="DC22" s="47">
        <v>430.22800000000001</v>
      </c>
      <c r="DD22" s="47">
        <v>359.4</v>
      </c>
      <c r="DE22" s="47">
        <v>411.95100000000002</v>
      </c>
      <c r="DF22" s="47">
        <v>397.88099999999997</v>
      </c>
      <c r="DG22" s="47">
        <v>383.05</v>
      </c>
      <c r="DH22" s="47">
        <v>378.20100000000002</v>
      </c>
      <c r="DI22" s="47">
        <v>370.279</v>
      </c>
      <c r="DJ22" s="47">
        <v>368.57400000000001</v>
      </c>
      <c r="DK22" s="47">
        <v>361.66399999999999</v>
      </c>
      <c r="DL22" s="47">
        <v>590.04600000000005</v>
      </c>
      <c r="DM22" s="47">
        <v>623.59900000000005</v>
      </c>
      <c r="DN22" s="47">
        <v>632.04300000000001</v>
      </c>
      <c r="DO22" s="47">
        <v>666.24599999999998</v>
      </c>
      <c r="DP22" s="47">
        <v>675.43700000000001</v>
      </c>
      <c r="DQ22" s="47">
        <v>676.64549999999997</v>
      </c>
      <c r="DR22" s="47">
        <v>621.04549999999995</v>
      </c>
      <c r="DS22" s="47">
        <v>546.49549999999999</v>
      </c>
      <c r="DT22" s="47">
        <v>531.64350000000002</v>
      </c>
      <c r="DU22" s="47">
        <v>520.52750000000003</v>
      </c>
      <c r="DV22" s="47">
        <v>513.73099999999999</v>
      </c>
      <c r="DW22" s="47">
        <v>508.11799999999999</v>
      </c>
      <c r="DX22" s="47">
        <v>664.23599999999999</v>
      </c>
      <c r="DY22" s="47">
        <v>671.58299999999997</v>
      </c>
      <c r="DZ22" s="47">
        <v>346.108</v>
      </c>
      <c r="EA22" s="47">
        <v>312.55500000000001</v>
      </c>
      <c r="EB22" s="47">
        <v>309.755</v>
      </c>
      <c r="EC22" s="47">
        <v>704.87199999999996</v>
      </c>
      <c r="ED22" s="47">
        <v>4.2</v>
      </c>
      <c r="EE22" s="47">
        <v>329.55500000000001</v>
      </c>
      <c r="EF22" s="47">
        <v>649.59900000000005</v>
      </c>
      <c r="EG22" s="47">
        <v>699.60500000000002</v>
      </c>
      <c r="EH22" s="47">
        <v>711.24800000000005</v>
      </c>
      <c r="EI22" s="47">
        <v>749.39700000000005</v>
      </c>
      <c r="EJ22" s="47">
        <v>760.69899999999996</v>
      </c>
      <c r="EK22" s="47">
        <v>763.79899999999998</v>
      </c>
      <c r="EL22" s="47">
        <v>763.35500000000002</v>
      </c>
      <c r="EM22" s="47">
        <v>777.05499999999995</v>
      </c>
      <c r="EN22" s="47">
        <v>790.19899999999996</v>
      </c>
      <c r="EO22" s="47">
        <v>822.18600000000004</v>
      </c>
      <c r="EP22" s="47">
        <v>855.10699999999997</v>
      </c>
      <c r="EQ22" s="47">
        <v>867.76499999999999</v>
      </c>
      <c r="ER22" s="47">
        <v>874.31500000000005</v>
      </c>
      <c r="ES22" s="47">
        <v>885.39599999999996</v>
      </c>
      <c r="ET22" s="47">
        <v>904.90800000000002</v>
      </c>
      <c r="EU22" s="47">
        <v>921.44399999999996</v>
      </c>
      <c r="EV22" s="47">
        <v>921.44500000000005</v>
      </c>
      <c r="EW22" s="47">
        <v>471.54</v>
      </c>
      <c r="EX22" s="47">
        <v>476.416</v>
      </c>
      <c r="EY22" s="47">
        <v>523.69799999999998</v>
      </c>
      <c r="EZ22" s="47">
        <v>494.19</v>
      </c>
      <c r="FA22" s="47">
        <v>884.63</v>
      </c>
      <c r="FB22" s="47">
        <v>864.47699999999998</v>
      </c>
      <c r="FC22" s="47">
        <v>788.62400000000002</v>
      </c>
      <c r="FD22" s="47">
        <v>781.07100000000003</v>
      </c>
      <c r="FE22" s="47">
        <v>770.16800000000001</v>
      </c>
      <c r="FF22" s="47">
        <v>695.7</v>
      </c>
      <c r="FG22" s="47">
        <v>744.48199999999997</v>
      </c>
      <c r="FH22" s="47">
        <v>695.51400000000001</v>
      </c>
      <c r="FI22" s="47">
        <v>653.40499999999997</v>
      </c>
      <c r="FJ22" s="47">
        <v>628.23400000000004</v>
      </c>
      <c r="FK22" s="47">
        <v>701.15899999999999</v>
      </c>
      <c r="FL22" s="47">
        <v>662.98400000000004</v>
      </c>
      <c r="FM22" s="47">
        <v>647.09199999999998</v>
      </c>
      <c r="FN22" s="47">
        <v>580.89200000000005</v>
      </c>
      <c r="FO22" s="47">
        <v>559.33699999999999</v>
      </c>
      <c r="FP22" s="47">
        <v>555.41999999999996</v>
      </c>
      <c r="FQ22" s="47">
        <v>548.08600000000001</v>
      </c>
      <c r="FR22" s="47">
        <v>535.87400000000002</v>
      </c>
      <c r="FS22" s="47">
        <v>517.97400000000005</v>
      </c>
      <c r="FT22" s="47">
        <v>541.02700000000004</v>
      </c>
      <c r="FU22" s="47">
        <v>531.58799999999997</v>
      </c>
      <c r="FV22" s="47">
        <v>499.95299999999997</v>
      </c>
      <c r="FW22" s="47">
        <v>304.98</v>
      </c>
      <c r="FX22" s="47">
        <v>866.42899999999997</v>
      </c>
      <c r="FY22" s="47">
        <v>932.58</v>
      </c>
      <c r="FZ22" s="47">
        <v>966.69899999999996</v>
      </c>
      <c r="GA22" s="47">
        <v>992.649</v>
      </c>
      <c r="GB22" s="47">
        <v>1012.124</v>
      </c>
      <c r="GC22" s="47">
        <v>1031.096</v>
      </c>
      <c r="GD22" s="47">
        <v>1104.172</v>
      </c>
      <c r="GE22" s="47">
        <v>1164.175</v>
      </c>
      <c r="GF22" s="47">
        <v>1195.403</v>
      </c>
      <c r="GG22" s="47">
        <v>1211.739</v>
      </c>
      <c r="GH22" s="47">
        <v>1224.4949999999999</v>
      </c>
      <c r="GI22" s="47">
        <v>1257.827</v>
      </c>
      <c r="GJ22" s="47">
        <v>1274.866</v>
      </c>
      <c r="GK22" s="47">
        <v>1290.4059999999999</v>
      </c>
      <c r="GL22" s="47">
        <v>1303.4359999999999</v>
      </c>
      <c r="GM22" s="47">
        <v>1327.191</v>
      </c>
      <c r="GN22" s="47">
        <v>1346.8140000000001</v>
      </c>
      <c r="GO22" s="47">
        <v>1365.491</v>
      </c>
      <c r="GP22" s="47">
        <v>1376.241</v>
      </c>
      <c r="GQ22" s="47">
        <v>1211.7380000000001</v>
      </c>
      <c r="GR22" s="47">
        <v>577.80349999999999</v>
      </c>
      <c r="GS22" s="47">
        <v>898.05600000000004</v>
      </c>
      <c r="GT22" s="47">
        <v>878.60599999999999</v>
      </c>
      <c r="GU22" s="47">
        <v>863.94600000000003</v>
      </c>
      <c r="GV22" s="47">
        <v>834.04600000000005</v>
      </c>
      <c r="GW22" s="47">
        <v>772.94600000000003</v>
      </c>
      <c r="GX22" s="47">
        <v>730.05100000000004</v>
      </c>
      <c r="GY22" s="47">
        <v>703.54100000000005</v>
      </c>
      <c r="GZ22" s="47">
        <v>689.80899999999997</v>
      </c>
      <c r="HA22" s="47">
        <v>647.58199999999999</v>
      </c>
      <c r="HB22" s="47">
        <v>571.87400000000002</v>
      </c>
      <c r="HC22" s="47">
        <v>522.33900000000006</v>
      </c>
      <c r="HD22" s="47">
        <v>455.23899999999998</v>
      </c>
      <c r="HE22" s="47">
        <v>439.53899999999999</v>
      </c>
      <c r="HF22" s="47">
        <v>409.63900000000001</v>
      </c>
      <c r="HG22" s="47">
        <v>392.23899999999998</v>
      </c>
      <c r="HH22" s="47">
        <v>371.738</v>
      </c>
      <c r="HI22" s="47">
        <v>326.447</v>
      </c>
      <c r="HJ22" s="47">
        <v>309.822</v>
      </c>
      <c r="HK22" s="47">
        <v>266.14600000000002</v>
      </c>
      <c r="HL22" s="47">
        <v>236.941</v>
      </c>
      <c r="HM22" s="47">
        <v>216.11799999999999</v>
      </c>
      <c r="HN22" s="47">
        <v>161.12799999999999</v>
      </c>
      <c r="HO22" s="47">
        <v>401.238</v>
      </c>
      <c r="HP22" s="47">
        <v>446.63799999999998</v>
      </c>
      <c r="HQ22" s="47">
        <v>467.858</v>
      </c>
      <c r="HR22" s="47">
        <v>494.755</v>
      </c>
      <c r="HS22" s="47">
        <v>392.91699999999997</v>
      </c>
      <c r="HT22" s="47">
        <v>308.101</v>
      </c>
      <c r="HU22" s="47">
        <v>816.77300000000002</v>
      </c>
      <c r="HV22" s="47">
        <v>816.774</v>
      </c>
      <c r="HW22" s="47">
        <v>840.78399999999999</v>
      </c>
      <c r="HX22" s="47">
        <v>864.28399999999999</v>
      </c>
      <c r="HY22" s="47">
        <v>878.82399999999996</v>
      </c>
      <c r="HZ22" s="47">
        <v>950.62</v>
      </c>
      <c r="IA22" s="47">
        <v>957.41700000000003</v>
      </c>
      <c r="IB22" s="47">
        <v>968.07899999999995</v>
      </c>
      <c r="IC22" s="47">
        <v>1002.1715</v>
      </c>
      <c r="ID22" s="47">
        <v>993.20150000000001</v>
      </c>
      <c r="IE22" s="47">
        <v>963.69650000000001</v>
      </c>
      <c r="IF22" s="47">
        <v>933.80250000000001</v>
      </c>
      <c r="IG22" s="47">
        <v>894.29650000000004</v>
      </c>
      <c r="IH22" s="47">
        <v>840.69550000000004</v>
      </c>
      <c r="II22" s="47">
        <v>840.69650000000001</v>
      </c>
      <c r="IJ22" s="47">
        <v>865.82449999999994</v>
      </c>
      <c r="IK22" s="47">
        <v>907.56949999999995</v>
      </c>
      <c r="IL22" s="47">
        <v>920.44449999999995</v>
      </c>
      <c r="IM22" s="47">
        <v>953.87750000000005</v>
      </c>
      <c r="IN22" s="47">
        <v>973.84050000000002</v>
      </c>
      <c r="IO22" s="47">
        <v>973.30499999999995</v>
      </c>
      <c r="IP22" s="47">
        <v>901.13800000000003</v>
      </c>
      <c r="IQ22" s="47">
        <v>842.34400000000005</v>
      </c>
      <c r="IR22" s="47">
        <v>818.09550000000002</v>
      </c>
      <c r="IS22" s="47">
        <v>778.1635</v>
      </c>
      <c r="IT22" s="47">
        <v>761.86249999999995</v>
      </c>
      <c r="IU22" s="47">
        <v>746.84550000000002</v>
      </c>
      <c r="IV22" s="47">
        <v>711.4855</v>
      </c>
      <c r="IW22" s="47">
        <v>546.52800000000002</v>
      </c>
      <c r="IX22" s="47">
        <v>572.68650000000002</v>
      </c>
      <c r="IY22" s="47">
        <v>602.00850000000003</v>
      </c>
      <c r="IZ22" s="47">
        <v>601.50900000000001</v>
      </c>
      <c r="JA22" s="47">
        <v>588.26900000000001</v>
      </c>
      <c r="JB22" s="47">
        <v>580.72299999999996</v>
      </c>
      <c r="JC22" s="47">
        <v>564.60900000000004</v>
      </c>
      <c r="JD22" s="47">
        <v>554.60900000000004</v>
      </c>
      <c r="JE22" s="47">
        <v>539.96900000000005</v>
      </c>
      <c r="JF22" s="47">
        <v>534.57399999999996</v>
      </c>
      <c r="JG22" s="47">
        <v>346.113</v>
      </c>
      <c r="JH22" s="47">
        <v>305.98</v>
      </c>
      <c r="JI22" s="47">
        <v>866.43</v>
      </c>
      <c r="JJ22" s="47">
        <v>710.17200000000003</v>
      </c>
      <c r="JK22" s="47">
        <v>0</v>
      </c>
      <c r="JL22" s="47">
        <v>1229.7139999999999</v>
      </c>
      <c r="JM22" s="47">
        <v>939.54499999999996</v>
      </c>
      <c r="JN22" s="47">
        <v>905.89599999999996</v>
      </c>
      <c r="JO22" s="47">
        <v>748.06600000000003</v>
      </c>
      <c r="JP22" s="47">
        <v>594.44000000000005</v>
      </c>
      <c r="JQ22" s="47">
        <v>878.82500000000005</v>
      </c>
      <c r="JR22" s="47">
        <v>1376.242</v>
      </c>
      <c r="JS22" s="47">
        <v>476.78699999999998</v>
      </c>
      <c r="JT22" s="47">
        <v>676.92600000000004</v>
      </c>
      <c r="JU22" s="58">
        <v>553.48599999999999</v>
      </c>
    </row>
    <row r="23" spans="1:281" ht="15" customHeight="1" x14ac:dyDescent="0.25">
      <c r="A23" s="41" t="s">
        <v>22</v>
      </c>
      <c r="B23" s="46">
        <v>10.009</v>
      </c>
      <c r="C23" s="47">
        <v>33.395000000000003</v>
      </c>
      <c r="D23" s="47">
        <v>1191.8679999999999</v>
      </c>
      <c r="E23" s="47">
        <v>1116.1985</v>
      </c>
      <c r="F23" s="47">
        <v>1095.8054999999999</v>
      </c>
      <c r="G23" s="47">
        <v>1088.643</v>
      </c>
      <c r="H23" s="47">
        <v>1070.432</v>
      </c>
      <c r="I23" s="47">
        <v>1063.232</v>
      </c>
      <c r="J23" s="47">
        <v>1058.8320000000001</v>
      </c>
      <c r="K23" s="47">
        <v>1040.9369999999999</v>
      </c>
      <c r="L23" s="47">
        <v>1082.4059999999999</v>
      </c>
      <c r="M23" s="47">
        <v>1124.2954999999999</v>
      </c>
      <c r="N23" s="47">
        <v>1155.5105000000001</v>
      </c>
      <c r="O23" s="47">
        <v>1172.2795000000001</v>
      </c>
      <c r="P23" s="47">
        <v>1179.3465000000001</v>
      </c>
      <c r="Q23" s="47">
        <v>1181.2915</v>
      </c>
      <c r="R23" s="47">
        <v>1184.8965000000001</v>
      </c>
      <c r="S23" s="47">
        <v>1196.6985</v>
      </c>
      <c r="T23" s="47">
        <v>1200.9765</v>
      </c>
      <c r="U23" s="47">
        <v>1203.0764999999999</v>
      </c>
      <c r="V23" s="47">
        <v>1221.614</v>
      </c>
      <c r="W23" s="47">
        <v>1228.98</v>
      </c>
      <c r="X23" s="47">
        <v>1247.81</v>
      </c>
      <c r="Y23" s="47">
        <v>1247.8109999999999</v>
      </c>
      <c r="Z23" s="47">
        <v>1258.124</v>
      </c>
      <c r="AA23" s="47">
        <v>1278.154</v>
      </c>
      <c r="AB23" s="47">
        <v>1285.7860000000001</v>
      </c>
      <c r="AC23" s="47">
        <v>1270.1624999999999</v>
      </c>
      <c r="AD23" s="47">
        <v>1333.8924999999999</v>
      </c>
      <c r="AE23" s="47">
        <v>1457.6755000000001</v>
      </c>
      <c r="AF23" s="47">
        <v>1472.4755</v>
      </c>
      <c r="AG23" s="47">
        <v>1288.0295000000001</v>
      </c>
      <c r="AH23" s="47">
        <v>1308.2265</v>
      </c>
      <c r="AI23" s="47">
        <v>1326.5195000000001</v>
      </c>
      <c r="AJ23" s="47">
        <v>1337.4765</v>
      </c>
      <c r="AK23" s="47">
        <v>1351.8724999999999</v>
      </c>
      <c r="AL23" s="47">
        <v>1380.2165</v>
      </c>
      <c r="AM23" s="47">
        <v>1382.2925</v>
      </c>
      <c r="AN23" s="47">
        <v>1401.5775000000001</v>
      </c>
      <c r="AO23" s="47">
        <v>1429.4355</v>
      </c>
      <c r="AP23" s="47">
        <v>1405.0174999999999</v>
      </c>
      <c r="AQ23" s="47">
        <v>1389.6714999999999</v>
      </c>
      <c r="AR23" s="47">
        <v>1378.6714999999999</v>
      </c>
      <c r="AS23" s="47">
        <v>1380.9715000000001</v>
      </c>
      <c r="AT23" s="47">
        <v>1367.4715000000001</v>
      </c>
      <c r="AU23" s="47">
        <v>1410.4175</v>
      </c>
      <c r="AV23" s="47">
        <v>1040.9359999999999</v>
      </c>
      <c r="AW23" s="47">
        <v>1039.229</v>
      </c>
      <c r="AX23" s="47">
        <v>966.16499999999996</v>
      </c>
      <c r="AY23" s="47">
        <v>949.84799999999996</v>
      </c>
      <c r="AZ23" s="47">
        <v>945.84799999999996</v>
      </c>
      <c r="BA23" s="47">
        <v>930.048</v>
      </c>
      <c r="BB23" s="47">
        <v>914.65899999999999</v>
      </c>
      <c r="BC23" s="47">
        <v>902.23800000000006</v>
      </c>
      <c r="BD23" s="47">
        <v>886.85900000000004</v>
      </c>
      <c r="BE23" s="47">
        <v>877.49</v>
      </c>
      <c r="BF23" s="47">
        <v>869.51400000000001</v>
      </c>
      <c r="BG23" s="47">
        <v>877.48900000000003</v>
      </c>
      <c r="BH23" s="47">
        <v>853.74800000000005</v>
      </c>
      <c r="BI23" s="47">
        <v>851.78300000000002</v>
      </c>
      <c r="BJ23" s="47">
        <v>831.98400000000004</v>
      </c>
      <c r="BK23" s="47">
        <v>811.33100000000002</v>
      </c>
      <c r="BL23" s="47">
        <v>802.64599999999996</v>
      </c>
      <c r="BM23" s="47">
        <v>791.71500000000003</v>
      </c>
      <c r="BN23" s="47">
        <v>783.93</v>
      </c>
      <c r="BO23" s="47">
        <v>770.00300000000004</v>
      </c>
      <c r="BP23" s="47">
        <v>734.68700000000001</v>
      </c>
      <c r="BQ23" s="47">
        <v>717.245</v>
      </c>
      <c r="BR23" s="47">
        <v>706.61199999999997</v>
      </c>
      <c r="BS23" s="47">
        <v>698.98800000000006</v>
      </c>
      <c r="BT23" s="47">
        <v>676.01900000000001</v>
      </c>
      <c r="BU23" s="47">
        <v>689.10299999999995</v>
      </c>
      <c r="BV23" s="47">
        <v>704.10299999999995</v>
      </c>
      <c r="BW23" s="47">
        <v>717.74</v>
      </c>
      <c r="BX23" s="47">
        <v>728.74</v>
      </c>
      <c r="BY23" s="47">
        <v>723.80200000000002</v>
      </c>
      <c r="BZ23" s="47">
        <v>1176.9100000000001</v>
      </c>
      <c r="CA23" s="47">
        <v>701.71299999999997</v>
      </c>
      <c r="CB23" s="47">
        <v>708.01599999999996</v>
      </c>
      <c r="CC23" s="47">
        <v>720.93700000000001</v>
      </c>
      <c r="CD23" s="47">
        <v>726.14599999999996</v>
      </c>
      <c r="CE23" s="47">
        <v>729.67499999999995</v>
      </c>
      <c r="CF23" s="47">
        <v>738.08900000000006</v>
      </c>
      <c r="CG23" s="47">
        <v>745.25099999999998</v>
      </c>
      <c r="CH23" s="47">
        <v>753.85400000000004</v>
      </c>
      <c r="CI23" s="47">
        <v>756.34799999999996</v>
      </c>
      <c r="CJ23" s="47">
        <v>770.755</v>
      </c>
      <c r="CK23" s="47">
        <v>788.03300000000002</v>
      </c>
      <c r="CL23" s="47">
        <v>800.51400000000001</v>
      </c>
      <c r="CM23" s="47">
        <v>696.93600000000004</v>
      </c>
      <c r="CN23" s="47">
        <v>670.08100000000002</v>
      </c>
      <c r="CO23" s="47">
        <v>662.05499999999995</v>
      </c>
      <c r="CP23" s="47">
        <v>647.39800000000002</v>
      </c>
      <c r="CQ23" s="47">
        <v>630.98099999999999</v>
      </c>
      <c r="CR23" s="47">
        <v>627.17899999999997</v>
      </c>
      <c r="CS23" s="47">
        <v>624.471</v>
      </c>
      <c r="CT23" s="47">
        <v>647.62</v>
      </c>
      <c r="CU23" s="47">
        <v>1206.605</v>
      </c>
      <c r="CV23" s="47">
        <v>1211.5609999999999</v>
      </c>
      <c r="CW23" s="47">
        <v>1153.2260000000001</v>
      </c>
      <c r="CX23" s="47">
        <v>1144.0519999999999</v>
      </c>
      <c r="CY23" s="47">
        <v>1138.932</v>
      </c>
      <c r="CZ23" s="47">
        <v>1129.153</v>
      </c>
      <c r="DA23" s="47">
        <v>1001.333</v>
      </c>
      <c r="DB23" s="47">
        <v>880.4</v>
      </c>
      <c r="DC23" s="47">
        <v>955.49400000000003</v>
      </c>
      <c r="DD23" s="47">
        <v>1211.56</v>
      </c>
      <c r="DE23" s="47">
        <v>937.21699999999998</v>
      </c>
      <c r="DF23" s="47">
        <v>923.14700000000005</v>
      </c>
      <c r="DG23" s="47">
        <v>908.31600000000003</v>
      </c>
      <c r="DH23" s="47">
        <v>903.46699999999998</v>
      </c>
      <c r="DI23" s="47">
        <v>895.54499999999996</v>
      </c>
      <c r="DJ23" s="47">
        <v>893.84</v>
      </c>
      <c r="DK23" s="47">
        <v>886.93</v>
      </c>
      <c r="DL23" s="47">
        <v>639.66800000000001</v>
      </c>
      <c r="DM23" s="47">
        <v>606.11500000000001</v>
      </c>
      <c r="DN23" s="47">
        <v>614.55899999999997</v>
      </c>
      <c r="DO23" s="47">
        <v>648.76199999999994</v>
      </c>
      <c r="DP23" s="47">
        <v>657.95299999999997</v>
      </c>
      <c r="DQ23" s="47">
        <v>699.75900000000001</v>
      </c>
      <c r="DR23" s="47">
        <v>755.35900000000004</v>
      </c>
      <c r="DS23" s="47">
        <v>829.90899999999999</v>
      </c>
      <c r="DT23" s="47">
        <v>844.76099999999997</v>
      </c>
      <c r="DU23" s="47">
        <v>855.87699999999995</v>
      </c>
      <c r="DV23" s="47">
        <v>862.67349999999999</v>
      </c>
      <c r="DW23" s="47">
        <v>868.28650000000005</v>
      </c>
      <c r="DX23" s="47">
        <v>681.40300000000002</v>
      </c>
      <c r="DY23" s="47">
        <v>688.75</v>
      </c>
      <c r="DZ23" s="47">
        <v>1198.268</v>
      </c>
      <c r="EA23" s="47">
        <v>1476.4755</v>
      </c>
      <c r="EB23" s="47">
        <v>1473.6755000000001</v>
      </c>
      <c r="EC23" s="47">
        <v>602.07100000000003</v>
      </c>
      <c r="ED23" s="47">
        <v>1225.5139999999999</v>
      </c>
      <c r="EE23" s="47">
        <v>1493.4755</v>
      </c>
      <c r="EF23" s="47">
        <v>580.11500000000001</v>
      </c>
      <c r="EG23" s="47">
        <v>530.10900000000004</v>
      </c>
      <c r="EH23" s="47">
        <v>518.46600000000001</v>
      </c>
      <c r="EI23" s="47">
        <v>480.31700000000001</v>
      </c>
      <c r="EJ23" s="47">
        <v>469.01499999999999</v>
      </c>
      <c r="EK23" s="47">
        <v>465.91500000000002</v>
      </c>
      <c r="EL23" s="47">
        <v>543.58799999999997</v>
      </c>
      <c r="EM23" s="47">
        <v>452.65899999999999</v>
      </c>
      <c r="EN23" s="47">
        <v>439.51499999999999</v>
      </c>
      <c r="EO23" s="47">
        <v>407.52800000000002</v>
      </c>
      <c r="EP23" s="47">
        <v>374.60700000000003</v>
      </c>
      <c r="EQ23" s="47">
        <v>361.94900000000001</v>
      </c>
      <c r="ER23" s="47">
        <v>355.399</v>
      </c>
      <c r="ES23" s="47">
        <v>344.31799999999998</v>
      </c>
      <c r="ET23" s="47">
        <v>324.80599999999998</v>
      </c>
      <c r="EU23" s="47">
        <v>308.27</v>
      </c>
      <c r="EV23" s="47">
        <v>308.26900000000001</v>
      </c>
      <c r="EW23" s="47">
        <v>763.79399999999998</v>
      </c>
      <c r="EX23" s="47">
        <v>768.67</v>
      </c>
      <c r="EY23" s="47">
        <v>815.952</v>
      </c>
      <c r="EZ23" s="47">
        <v>786.44399999999996</v>
      </c>
      <c r="FA23" s="47">
        <v>1433.0825</v>
      </c>
      <c r="FB23" s="47">
        <v>1412.9295</v>
      </c>
      <c r="FC23" s="47">
        <v>1337.0764999999999</v>
      </c>
      <c r="FD23" s="47">
        <v>1329.5235</v>
      </c>
      <c r="FE23" s="47">
        <v>1318.6205</v>
      </c>
      <c r="FF23" s="47">
        <v>1244.1524999999999</v>
      </c>
      <c r="FG23" s="47">
        <v>1292.9345000000001</v>
      </c>
      <c r="FH23" s="47">
        <v>1243.9665</v>
      </c>
      <c r="FI23" s="47">
        <v>1201.8575000000001</v>
      </c>
      <c r="FJ23" s="47">
        <v>1176.6865</v>
      </c>
      <c r="FK23" s="47">
        <v>1061.3275000000001</v>
      </c>
      <c r="FL23" s="47">
        <v>1023.1525</v>
      </c>
      <c r="FM23" s="47">
        <v>1007.2605</v>
      </c>
      <c r="FN23" s="47">
        <v>941.06050000000005</v>
      </c>
      <c r="FO23" s="47">
        <v>919.50549999999998</v>
      </c>
      <c r="FP23" s="47">
        <v>915.58849999999995</v>
      </c>
      <c r="FQ23" s="47">
        <v>908.25450000000001</v>
      </c>
      <c r="FR23" s="47">
        <v>896.04250000000002</v>
      </c>
      <c r="FS23" s="47">
        <v>878.14250000000004</v>
      </c>
      <c r="FT23" s="47">
        <v>833.28099999999995</v>
      </c>
      <c r="FU23" s="47">
        <v>823.84199999999998</v>
      </c>
      <c r="FV23" s="47">
        <v>774.03499999999997</v>
      </c>
      <c r="FW23" s="47">
        <v>1415.4175</v>
      </c>
      <c r="FX23" s="47">
        <v>1414.8815</v>
      </c>
      <c r="FY23" s="47">
        <v>297.13400000000001</v>
      </c>
      <c r="FZ23" s="47">
        <v>263.01499999999999</v>
      </c>
      <c r="GA23" s="47">
        <v>237.065</v>
      </c>
      <c r="GB23" s="47">
        <v>217.59</v>
      </c>
      <c r="GC23" s="47">
        <v>198.61799999999999</v>
      </c>
      <c r="GD23" s="47">
        <v>125.542</v>
      </c>
      <c r="GE23" s="47">
        <v>65.539000000000001</v>
      </c>
      <c r="GF23" s="47">
        <v>69.831000000000003</v>
      </c>
      <c r="GG23" s="47">
        <v>86.167000000000002</v>
      </c>
      <c r="GH23" s="47">
        <v>98.923000000000002</v>
      </c>
      <c r="GI23" s="47">
        <v>132.255</v>
      </c>
      <c r="GJ23" s="47">
        <v>149.29400000000001</v>
      </c>
      <c r="GK23" s="47">
        <v>164.834</v>
      </c>
      <c r="GL23" s="47">
        <v>177.864</v>
      </c>
      <c r="GM23" s="47">
        <v>201.619</v>
      </c>
      <c r="GN23" s="47">
        <v>221.24199999999999</v>
      </c>
      <c r="GO23" s="47">
        <v>239.91900000000001</v>
      </c>
      <c r="GP23" s="47">
        <v>250.66900000000001</v>
      </c>
      <c r="GQ23" s="47">
        <v>86.165999999999997</v>
      </c>
      <c r="GR23" s="47">
        <v>861.21699999999998</v>
      </c>
      <c r="GS23" s="47">
        <v>1446.5084999999999</v>
      </c>
      <c r="GT23" s="47">
        <v>1427.0585000000001</v>
      </c>
      <c r="GU23" s="47">
        <v>1412.3985</v>
      </c>
      <c r="GV23" s="47">
        <v>1382.4984999999999</v>
      </c>
      <c r="GW23" s="47">
        <v>1321.3985</v>
      </c>
      <c r="GX23" s="47">
        <v>1278.5035</v>
      </c>
      <c r="GY23" s="47">
        <v>1251.9935</v>
      </c>
      <c r="GZ23" s="47">
        <v>1238.2615000000001</v>
      </c>
      <c r="HA23" s="47">
        <v>1196.0345</v>
      </c>
      <c r="HB23" s="47">
        <v>1204.8025</v>
      </c>
      <c r="HC23" s="47">
        <v>1155.2674999999999</v>
      </c>
      <c r="HD23" s="47">
        <v>1088.1675</v>
      </c>
      <c r="HE23" s="47">
        <v>1072.4675</v>
      </c>
      <c r="HF23" s="47">
        <v>1042.5675000000001</v>
      </c>
      <c r="HG23" s="47">
        <v>1025.1675</v>
      </c>
      <c r="HH23" s="47">
        <v>1004.6665</v>
      </c>
      <c r="HI23" s="47">
        <v>1049.9575</v>
      </c>
      <c r="HJ23" s="47">
        <v>1066.5825</v>
      </c>
      <c r="HK23" s="47">
        <v>1110.2584999999999</v>
      </c>
      <c r="HL23" s="47">
        <v>1139.4635000000001</v>
      </c>
      <c r="HM23" s="47">
        <v>1160.2864999999999</v>
      </c>
      <c r="HN23" s="47">
        <v>1215.2764999999999</v>
      </c>
      <c r="HO23" s="47">
        <v>975.16650000000004</v>
      </c>
      <c r="HP23" s="47">
        <v>929.76649999999995</v>
      </c>
      <c r="HQ23" s="47">
        <v>908.54650000000004</v>
      </c>
      <c r="HR23" s="47">
        <v>1454.3985</v>
      </c>
      <c r="HS23" s="47">
        <v>1352.5605</v>
      </c>
      <c r="HT23" s="47">
        <v>1252.2695000000001</v>
      </c>
      <c r="HU23" s="47">
        <v>1365.2255</v>
      </c>
      <c r="HV23" s="47">
        <v>894.29600000000005</v>
      </c>
      <c r="HW23" s="47">
        <v>918.30600000000004</v>
      </c>
      <c r="HX23" s="47">
        <v>941.80600000000004</v>
      </c>
      <c r="HY23" s="47">
        <v>956.346</v>
      </c>
      <c r="HZ23" s="47">
        <v>337.44400000000002</v>
      </c>
      <c r="IA23" s="47">
        <v>344.24099999999999</v>
      </c>
      <c r="IB23" s="47">
        <v>354.90300000000002</v>
      </c>
      <c r="IC23" s="47">
        <v>390.86799999999999</v>
      </c>
      <c r="ID23" s="47">
        <v>399.83800000000002</v>
      </c>
      <c r="IE23" s="47">
        <v>429.34300000000002</v>
      </c>
      <c r="IF23" s="47">
        <v>459.23700000000002</v>
      </c>
      <c r="IG23" s="47">
        <v>498.74299999999999</v>
      </c>
      <c r="IH23" s="47">
        <v>552.34400000000005</v>
      </c>
      <c r="II23" s="47">
        <v>552.34299999999996</v>
      </c>
      <c r="IJ23" s="47">
        <v>577.47299999999996</v>
      </c>
      <c r="IK23" s="47">
        <v>619.21799999999996</v>
      </c>
      <c r="IL23" s="47">
        <v>632.09299999999996</v>
      </c>
      <c r="IM23" s="47">
        <v>665.52599999999995</v>
      </c>
      <c r="IN23" s="47">
        <v>685.48900000000003</v>
      </c>
      <c r="IO23" s="47">
        <v>737.76499999999999</v>
      </c>
      <c r="IP23" s="47">
        <v>809.93200000000002</v>
      </c>
      <c r="IQ23" s="47">
        <v>868.726</v>
      </c>
      <c r="IR23" s="47">
        <v>574.94399999999996</v>
      </c>
      <c r="IS23" s="47">
        <v>614.87599999999998</v>
      </c>
      <c r="IT23" s="47">
        <v>631.17700000000002</v>
      </c>
      <c r="IU23" s="47">
        <v>646.19399999999996</v>
      </c>
      <c r="IV23" s="47">
        <v>681.55399999999997</v>
      </c>
      <c r="IW23" s="47">
        <v>923.77499999999998</v>
      </c>
      <c r="IX23" s="47">
        <v>856.1</v>
      </c>
      <c r="IY23" s="47">
        <v>885.42200000000003</v>
      </c>
      <c r="IZ23" s="47">
        <v>897.45299999999997</v>
      </c>
      <c r="JA23" s="47">
        <v>910.69299999999998</v>
      </c>
      <c r="JB23" s="47">
        <v>918.23900000000003</v>
      </c>
      <c r="JC23" s="47">
        <v>924.77750000000003</v>
      </c>
      <c r="JD23" s="47">
        <v>914.77750000000003</v>
      </c>
      <c r="JE23" s="47">
        <v>900.13750000000005</v>
      </c>
      <c r="JF23" s="47">
        <v>894.74249999999995</v>
      </c>
      <c r="JG23" s="47">
        <v>1198.2729999999999</v>
      </c>
      <c r="JH23" s="47">
        <v>1416.4175</v>
      </c>
      <c r="JI23" s="47">
        <v>1414.8824999999999</v>
      </c>
      <c r="JJ23" s="47">
        <v>596.77099999999996</v>
      </c>
      <c r="JK23" s="47">
        <v>1229.7139999999999</v>
      </c>
      <c r="JL23" s="47">
        <v>0</v>
      </c>
      <c r="JM23" s="47">
        <v>326.36900000000003</v>
      </c>
      <c r="JN23" s="47">
        <v>1454.3485000000001</v>
      </c>
      <c r="JO23" s="47">
        <v>803.51400000000001</v>
      </c>
      <c r="JP23" s="47">
        <v>886.69399999999996</v>
      </c>
      <c r="JQ23" s="47">
        <v>956.34699999999998</v>
      </c>
      <c r="JR23" s="47">
        <v>250.67</v>
      </c>
      <c r="JS23" s="47">
        <v>1002.053</v>
      </c>
      <c r="JT23" s="47">
        <v>694.09299999999996</v>
      </c>
      <c r="JU23" s="58">
        <v>916.81700000000001</v>
      </c>
    </row>
    <row r="24" spans="1:281" ht="15" customHeight="1" x14ac:dyDescent="0.25">
      <c r="A24" s="41" t="s">
        <v>272</v>
      </c>
      <c r="B24" s="46">
        <v>316.36</v>
      </c>
      <c r="C24" s="47">
        <v>292.97399999999999</v>
      </c>
      <c r="D24" s="47">
        <v>901.69899999999996</v>
      </c>
      <c r="E24" s="47">
        <v>826.02949999999998</v>
      </c>
      <c r="F24" s="47">
        <v>805.63649999999996</v>
      </c>
      <c r="G24" s="47">
        <v>798.47400000000005</v>
      </c>
      <c r="H24" s="47">
        <v>780.26300000000003</v>
      </c>
      <c r="I24" s="47">
        <v>773.06299999999999</v>
      </c>
      <c r="J24" s="47">
        <v>768.66300000000001</v>
      </c>
      <c r="K24" s="47">
        <v>750.76800000000003</v>
      </c>
      <c r="L24" s="47">
        <v>792.23699999999997</v>
      </c>
      <c r="M24" s="47">
        <v>834.12649999999996</v>
      </c>
      <c r="N24" s="47">
        <v>865.3415</v>
      </c>
      <c r="O24" s="47">
        <v>882.1105</v>
      </c>
      <c r="P24" s="47">
        <v>889.17750000000001</v>
      </c>
      <c r="Q24" s="47">
        <v>891.12249999999995</v>
      </c>
      <c r="R24" s="47">
        <v>894.72749999999996</v>
      </c>
      <c r="S24" s="47">
        <v>906.52949999999998</v>
      </c>
      <c r="T24" s="47">
        <v>910.8075</v>
      </c>
      <c r="U24" s="47">
        <v>912.90750000000003</v>
      </c>
      <c r="V24" s="47">
        <v>931.44500000000005</v>
      </c>
      <c r="W24" s="47">
        <v>938.81100000000004</v>
      </c>
      <c r="X24" s="47">
        <v>957.64099999999996</v>
      </c>
      <c r="Y24" s="47">
        <v>957.64200000000005</v>
      </c>
      <c r="Z24" s="47">
        <v>967.95500000000004</v>
      </c>
      <c r="AA24" s="47">
        <v>987.98500000000001</v>
      </c>
      <c r="AB24" s="47">
        <v>995.61699999999996</v>
      </c>
      <c r="AC24" s="47">
        <v>979.99350000000004</v>
      </c>
      <c r="AD24" s="47">
        <v>1043.7235000000001</v>
      </c>
      <c r="AE24" s="47">
        <v>1167.5065</v>
      </c>
      <c r="AF24" s="47">
        <v>1182.3064999999999</v>
      </c>
      <c r="AG24" s="47">
        <v>997.8605</v>
      </c>
      <c r="AH24" s="47">
        <v>1018.0575</v>
      </c>
      <c r="AI24" s="47">
        <v>1036.3505</v>
      </c>
      <c r="AJ24" s="47">
        <v>1047.3074999999999</v>
      </c>
      <c r="AK24" s="47">
        <v>1061.7035000000001</v>
      </c>
      <c r="AL24" s="47">
        <v>1090.0474999999999</v>
      </c>
      <c r="AM24" s="47">
        <v>1092.1234999999999</v>
      </c>
      <c r="AN24" s="47">
        <v>1111.4085</v>
      </c>
      <c r="AO24" s="47">
        <v>1139.2665</v>
      </c>
      <c r="AP24" s="47">
        <v>1114.8485000000001</v>
      </c>
      <c r="AQ24" s="47">
        <v>1099.5025000000001</v>
      </c>
      <c r="AR24" s="47">
        <v>1088.5025000000001</v>
      </c>
      <c r="AS24" s="47">
        <v>1090.8025</v>
      </c>
      <c r="AT24" s="47">
        <v>1077.3025</v>
      </c>
      <c r="AU24" s="47">
        <v>1120.2484999999999</v>
      </c>
      <c r="AV24" s="47">
        <v>750.76700000000005</v>
      </c>
      <c r="AW24" s="47">
        <v>749.06</v>
      </c>
      <c r="AX24" s="47">
        <v>675.99599999999998</v>
      </c>
      <c r="AY24" s="47">
        <v>659.67899999999997</v>
      </c>
      <c r="AZ24" s="47">
        <v>655.67899999999997</v>
      </c>
      <c r="BA24" s="47">
        <v>639.87900000000002</v>
      </c>
      <c r="BB24" s="47">
        <v>624.49</v>
      </c>
      <c r="BC24" s="47">
        <v>612.06899999999996</v>
      </c>
      <c r="BD24" s="47">
        <v>596.69000000000005</v>
      </c>
      <c r="BE24" s="47">
        <v>587.32100000000003</v>
      </c>
      <c r="BF24" s="47">
        <v>579.34500000000003</v>
      </c>
      <c r="BG24" s="47">
        <v>587.32000000000005</v>
      </c>
      <c r="BH24" s="47">
        <v>563.57899999999995</v>
      </c>
      <c r="BI24" s="47">
        <v>561.61400000000003</v>
      </c>
      <c r="BJ24" s="47">
        <v>541.81500000000005</v>
      </c>
      <c r="BK24" s="47">
        <v>521.16200000000003</v>
      </c>
      <c r="BL24" s="47">
        <v>512.47699999999998</v>
      </c>
      <c r="BM24" s="47">
        <v>501.54599999999999</v>
      </c>
      <c r="BN24" s="47">
        <v>493.76100000000002</v>
      </c>
      <c r="BO24" s="47">
        <v>479.834</v>
      </c>
      <c r="BP24" s="47">
        <v>444.51799999999997</v>
      </c>
      <c r="BQ24" s="47">
        <v>427.07600000000002</v>
      </c>
      <c r="BR24" s="47">
        <v>416.44299999999998</v>
      </c>
      <c r="BS24" s="47">
        <v>408.81900000000002</v>
      </c>
      <c r="BT24" s="47">
        <v>385.85</v>
      </c>
      <c r="BU24" s="47">
        <v>398.93400000000003</v>
      </c>
      <c r="BV24" s="47">
        <v>413.93400000000003</v>
      </c>
      <c r="BW24" s="47">
        <v>427.57100000000003</v>
      </c>
      <c r="BX24" s="47">
        <v>438.57100000000003</v>
      </c>
      <c r="BY24" s="47">
        <v>433.63299999999998</v>
      </c>
      <c r="BZ24" s="47">
        <v>886.74099999999999</v>
      </c>
      <c r="CA24" s="47">
        <v>411.54399999999998</v>
      </c>
      <c r="CB24" s="47">
        <v>417.84699999999998</v>
      </c>
      <c r="CC24" s="47">
        <v>430.76799999999997</v>
      </c>
      <c r="CD24" s="47">
        <v>435.97699999999998</v>
      </c>
      <c r="CE24" s="47">
        <v>439.50599999999997</v>
      </c>
      <c r="CF24" s="47">
        <v>447.92</v>
      </c>
      <c r="CG24" s="47">
        <v>455.08199999999999</v>
      </c>
      <c r="CH24" s="47">
        <v>463.685</v>
      </c>
      <c r="CI24" s="47">
        <v>466.17899999999997</v>
      </c>
      <c r="CJ24" s="47">
        <v>480.58600000000001</v>
      </c>
      <c r="CK24" s="47">
        <v>497.86399999999998</v>
      </c>
      <c r="CL24" s="47">
        <v>510.34500000000003</v>
      </c>
      <c r="CM24" s="47">
        <v>406.767</v>
      </c>
      <c r="CN24" s="47">
        <v>379.91199999999998</v>
      </c>
      <c r="CO24" s="47">
        <v>371.88600000000002</v>
      </c>
      <c r="CP24" s="47">
        <v>357.22899999999998</v>
      </c>
      <c r="CQ24" s="47">
        <v>340.81200000000001</v>
      </c>
      <c r="CR24" s="47">
        <v>337.01</v>
      </c>
      <c r="CS24" s="47">
        <v>334.30200000000002</v>
      </c>
      <c r="CT24" s="47">
        <v>357.45100000000002</v>
      </c>
      <c r="CU24" s="47">
        <v>916.43600000000004</v>
      </c>
      <c r="CV24" s="47">
        <v>921.39200000000005</v>
      </c>
      <c r="CW24" s="47">
        <v>863.05700000000002</v>
      </c>
      <c r="CX24" s="47">
        <v>853.88300000000004</v>
      </c>
      <c r="CY24" s="47">
        <v>848.76300000000003</v>
      </c>
      <c r="CZ24" s="47">
        <v>838.98400000000004</v>
      </c>
      <c r="DA24" s="47">
        <v>711.16399999999999</v>
      </c>
      <c r="DB24" s="47">
        <v>590.23099999999999</v>
      </c>
      <c r="DC24" s="47">
        <v>665.32500000000005</v>
      </c>
      <c r="DD24" s="47">
        <v>921.39099999999996</v>
      </c>
      <c r="DE24" s="47">
        <v>647.048</v>
      </c>
      <c r="DF24" s="47">
        <v>632.97799999999995</v>
      </c>
      <c r="DG24" s="47">
        <v>618.14700000000005</v>
      </c>
      <c r="DH24" s="47">
        <v>613.298</v>
      </c>
      <c r="DI24" s="47">
        <v>605.37599999999998</v>
      </c>
      <c r="DJ24" s="47">
        <v>603.67100000000005</v>
      </c>
      <c r="DK24" s="47">
        <v>596.76099999999997</v>
      </c>
      <c r="DL24" s="47">
        <v>349.49900000000002</v>
      </c>
      <c r="DM24" s="47">
        <v>315.94600000000003</v>
      </c>
      <c r="DN24" s="47">
        <v>324.39</v>
      </c>
      <c r="DO24" s="47">
        <v>358.59300000000002</v>
      </c>
      <c r="DP24" s="47">
        <v>367.78399999999999</v>
      </c>
      <c r="DQ24" s="47">
        <v>409.59</v>
      </c>
      <c r="DR24" s="47">
        <v>465.19</v>
      </c>
      <c r="DS24" s="47">
        <v>539.74</v>
      </c>
      <c r="DT24" s="47">
        <v>554.59199999999998</v>
      </c>
      <c r="DU24" s="47">
        <v>565.70799999999997</v>
      </c>
      <c r="DV24" s="47">
        <v>572.50450000000001</v>
      </c>
      <c r="DW24" s="47">
        <v>578.11749999999995</v>
      </c>
      <c r="DX24" s="47">
        <v>391.23399999999998</v>
      </c>
      <c r="DY24" s="47">
        <v>398.58100000000002</v>
      </c>
      <c r="DZ24" s="47">
        <v>908.09900000000005</v>
      </c>
      <c r="EA24" s="47">
        <v>1186.3064999999999</v>
      </c>
      <c r="EB24" s="47">
        <v>1183.5065</v>
      </c>
      <c r="EC24" s="47">
        <v>311.90199999999999</v>
      </c>
      <c r="ED24" s="47">
        <v>935.34500000000003</v>
      </c>
      <c r="EE24" s="47">
        <v>1203.3064999999999</v>
      </c>
      <c r="EF24" s="47">
        <v>289.94600000000003</v>
      </c>
      <c r="EG24" s="47">
        <v>239.94</v>
      </c>
      <c r="EH24" s="47">
        <v>228.297</v>
      </c>
      <c r="EI24" s="47">
        <v>190.148</v>
      </c>
      <c r="EJ24" s="47">
        <v>178.846</v>
      </c>
      <c r="EK24" s="47">
        <v>175.74600000000001</v>
      </c>
      <c r="EL24" s="47">
        <v>253.41900000000001</v>
      </c>
      <c r="EM24" s="47">
        <v>162.49</v>
      </c>
      <c r="EN24" s="47">
        <v>149.346</v>
      </c>
      <c r="EO24" s="47">
        <v>117.35899999999999</v>
      </c>
      <c r="EP24" s="47">
        <v>84.438000000000002</v>
      </c>
      <c r="EQ24" s="47">
        <v>71.78</v>
      </c>
      <c r="ER24" s="47">
        <v>65.23</v>
      </c>
      <c r="ES24" s="47">
        <v>54.149000000000001</v>
      </c>
      <c r="ET24" s="47">
        <v>34.637</v>
      </c>
      <c r="EU24" s="47">
        <v>18.100999999999999</v>
      </c>
      <c r="EV24" s="47">
        <v>18.100000000000001</v>
      </c>
      <c r="EW24" s="47">
        <v>473.625</v>
      </c>
      <c r="EX24" s="47">
        <v>478.50099999999998</v>
      </c>
      <c r="EY24" s="47">
        <v>525.78300000000002</v>
      </c>
      <c r="EZ24" s="47">
        <v>496.27499999999998</v>
      </c>
      <c r="FA24" s="47">
        <v>1142.9135000000001</v>
      </c>
      <c r="FB24" s="47">
        <v>1122.7605000000001</v>
      </c>
      <c r="FC24" s="47">
        <v>1046.9075</v>
      </c>
      <c r="FD24" s="47">
        <v>1039.3544999999999</v>
      </c>
      <c r="FE24" s="47">
        <v>1028.4514999999999</v>
      </c>
      <c r="FF24" s="47">
        <v>953.98350000000005</v>
      </c>
      <c r="FG24" s="47">
        <v>1002.7655</v>
      </c>
      <c r="FH24" s="47">
        <v>953.79750000000001</v>
      </c>
      <c r="FI24" s="47">
        <v>911.68849999999998</v>
      </c>
      <c r="FJ24" s="47">
        <v>886.51750000000004</v>
      </c>
      <c r="FK24" s="47">
        <v>771.1585</v>
      </c>
      <c r="FL24" s="47">
        <v>732.98350000000005</v>
      </c>
      <c r="FM24" s="47">
        <v>717.0915</v>
      </c>
      <c r="FN24" s="47">
        <v>650.89149999999995</v>
      </c>
      <c r="FO24" s="47">
        <v>629.3365</v>
      </c>
      <c r="FP24" s="47">
        <v>625.41949999999997</v>
      </c>
      <c r="FQ24" s="47">
        <v>618.08550000000002</v>
      </c>
      <c r="FR24" s="47">
        <v>605.87350000000004</v>
      </c>
      <c r="FS24" s="47">
        <v>587.97349999999994</v>
      </c>
      <c r="FT24" s="47">
        <v>543.11199999999997</v>
      </c>
      <c r="FU24" s="47">
        <v>533.673</v>
      </c>
      <c r="FV24" s="47">
        <v>483.86599999999999</v>
      </c>
      <c r="FW24" s="47">
        <v>1125.2484999999999</v>
      </c>
      <c r="FX24" s="47">
        <v>1124.7125000000001</v>
      </c>
      <c r="FY24" s="47">
        <v>29.234999999999999</v>
      </c>
      <c r="FZ24" s="47">
        <v>63.353999999999999</v>
      </c>
      <c r="GA24" s="47">
        <v>89.304000000000002</v>
      </c>
      <c r="GB24" s="47">
        <v>108.779</v>
      </c>
      <c r="GC24" s="47">
        <v>127.751</v>
      </c>
      <c r="GD24" s="47">
        <v>200.827</v>
      </c>
      <c r="GE24" s="47">
        <v>260.83</v>
      </c>
      <c r="GF24" s="47">
        <v>292.05799999999999</v>
      </c>
      <c r="GG24" s="47">
        <v>308.39400000000001</v>
      </c>
      <c r="GH24" s="47">
        <v>321.14999999999998</v>
      </c>
      <c r="GI24" s="47">
        <v>354.48200000000003</v>
      </c>
      <c r="GJ24" s="47">
        <v>371.52100000000002</v>
      </c>
      <c r="GK24" s="47">
        <v>387.06099999999998</v>
      </c>
      <c r="GL24" s="47">
        <v>400.09100000000001</v>
      </c>
      <c r="GM24" s="47">
        <v>423.846</v>
      </c>
      <c r="GN24" s="47">
        <v>443.46899999999999</v>
      </c>
      <c r="GO24" s="47">
        <v>462.14600000000002</v>
      </c>
      <c r="GP24" s="47">
        <v>472.89600000000002</v>
      </c>
      <c r="GQ24" s="47">
        <v>308.39299999999997</v>
      </c>
      <c r="GR24" s="47">
        <v>571.048</v>
      </c>
      <c r="GS24" s="47">
        <v>1156.3395</v>
      </c>
      <c r="GT24" s="47">
        <v>1136.8895</v>
      </c>
      <c r="GU24" s="47">
        <v>1122.2294999999999</v>
      </c>
      <c r="GV24" s="47">
        <v>1092.3295000000001</v>
      </c>
      <c r="GW24" s="47">
        <v>1031.2294999999999</v>
      </c>
      <c r="GX24" s="47">
        <v>988.33450000000005</v>
      </c>
      <c r="GY24" s="47">
        <v>961.82449999999994</v>
      </c>
      <c r="GZ24" s="47">
        <v>948.09249999999997</v>
      </c>
      <c r="HA24" s="47">
        <v>905.8655</v>
      </c>
      <c r="HB24" s="47">
        <v>914.63350000000003</v>
      </c>
      <c r="HC24" s="47">
        <v>865.09849999999994</v>
      </c>
      <c r="HD24" s="47">
        <v>797.99850000000004</v>
      </c>
      <c r="HE24" s="47">
        <v>782.29849999999999</v>
      </c>
      <c r="HF24" s="47">
        <v>752.39850000000001</v>
      </c>
      <c r="HG24" s="47">
        <v>734.99850000000004</v>
      </c>
      <c r="HH24" s="47">
        <v>714.49749999999995</v>
      </c>
      <c r="HI24" s="47">
        <v>759.7885</v>
      </c>
      <c r="HJ24" s="47">
        <v>776.4135</v>
      </c>
      <c r="HK24" s="47">
        <v>820.08950000000004</v>
      </c>
      <c r="HL24" s="47">
        <v>849.29449999999997</v>
      </c>
      <c r="HM24" s="47">
        <v>870.11749999999995</v>
      </c>
      <c r="HN24" s="47">
        <v>925.10749999999996</v>
      </c>
      <c r="HO24" s="47">
        <v>684.99749999999995</v>
      </c>
      <c r="HP24" s="47">
        <v>639.59749999999997</v>
      </c>
      <c r="HQ24" s="47">
        <v>618.37750000000005</v>
      </c>
      <c r="HR24" s="47">
        <v>1164.2294999999999</v>
      </c>
      <c r="HS24" s="47">
        <v>1062.3915</v>
      </c>
      <c r="HT24" s="47">
        <v>962.10050000000001</v>
      </c>
      <c r="HU24" s="47">
        <v>1075.0564999999999</v>
      </c>
      <c r="HV24" s="47">
        <v>604.12699999999995</v>
      </c>
      <c r="HW24" s="47">
        <v>628.13699999999994</v>
      </c>
      <c r="HX24" s="47">
        <v>651.63699999999994</v>
      </c>
      <c r="HY24" s="47">
        <v>666.17700000000002</v>
      </c>
      <c r="HZ24" s="47">
        <v>47.274999999999999</v>
      </c>
      <c r="IA24" s="47">
        <v>54.072000000000003</v>
      </c>
      <c r="IB24" s="47">
        <v>64.733999999999995</v>
      </c>
      <c r="IC24" s="47">
        <v>100.699</v>
      </c>
      <c r="ID24" s="47">
        <v>109.669</v>
      </c>
      <c r="IE24" s="47">
        <v>139.17400000000001</v>
      </c>
      <c r="IF24" s="47">
        <v>169.06800000000001</v>
      </c>
      <c r="IG24" s="47">
        <v>208.57400000000001</v>
      </c>
      <c r="IH24" s="47">
        <v>262.17500000000001</v>
      </c>
      <c r="II24" s="47">
        <v>262.17399999999998</v>
      </c>
      <c r="IJ24" s="47">
        <v>287.30399999999997</v>
      </c>
      <c r="IK24" s="47">
        <v>329.04899999999998</v>
      </c>
      <c r="IL24" s="47">
        <v>341.92399999999998</v>
      </c>
      <c r="IM24" s="47">
        <v>375.35700000000003</v>
      </c>
      <c r="IN24" s="47">
        <v>395.32</v>
      </c>
      <c r="IO24" s="47">
        <v>447.596</v>
      </c>
      <c r="IP24" s="47">
        <v>519.76300000000003</v>
      </c>
      <c r="IQ24" s="47">
        <v>578.55700000000002</v>
      </c>
      <c r="IR24" s="47">
        <v>284.77499999999998</v>
      </c>
      <c r="IS24" s="47">
        <v>324.70699999999999</v>
      </c>
      <c r="IT24" s="47">
        <v>341.00799999999998</v>
      </c>
      <c r="IU24" s="47">
        <v>356.02499999999998</v>
      </c>
      <c r="IV24" s="47">
        <v>391.38499999999999</v>
      </c>
      <c r="IW24" s="47">
        <v>633.60599999999999</v>
      </c>
      <c r="IX24" s="47">
        <v>565.93100000000004</v>
      </c>
      <c r="IY24" s="47">
        <v>595.25300000000004</v>
      </c>
      <c r="IZ24" s="47">
        <v>607.28399999999999</v>
      </c>
      <c r="JA24" s="47">
        <v>620.524</v>
      </c>
      <c r="JB24" s="47">
        <v>628.07000000000005</v>
      </c>
      <c r="JC24" s="47">
        <v>634.60850000000005</v>
      </c>
      <c r="JD24" s="47">
        <v>624.60850000000005</v>
      </c>
      <c r="JE24" s="47">
        <v>609.96849999999995</v>
      </c>
      <c r="JF24" s="47">
        <v>604.57349999999997</v>
      </c>
      <c r="JG24" s="47">
        <v>908.10400000000004</v>
      </c>
      <c r="JH24" s="47">
        <v>1126.2484999999999</v>
      </c>
      <c r="JI24" s="47">
        <v>1124.7135000000001</v>
      </c>
      <c r="JJ24" s="47">
        <v>306.60199999999998</v>
      </c>
      <c r="JK24" s="47">
        <v>939.54499999999996</v>
      </c>
      <c r="JL24" s="47">
        <v>326.36900000000003</v>
      </c>
      <c r="JM24" s="47">
        <v>0</v>
      </c>
      <c r="JN24" s="47">
        <v>1164.1795</v>
      </c>
      <c r="JO24" s="47">
        <v>513.34500000000003</v>
      </c>
      <c r="JP24" s="47">
        <v>596.52499999999998</v>
      </c>
      <c r="JQ24" s="47">
        <v>666.178</v>
      </c>
      <c r="JR24" s="47">
        <v>472.89699999999999</v>
      </c>
      <c r="JS24" s="47">
        <v>711.88400000000001</v>
      </c>
      <c r="JT24" s="47">
        <v>403.92399999999998</v>
      </c>
      <c r="JU24" s="58">
        <v>626.64800000000002</v>
      </c>
    </row>
    <row r="25" spans="1:281" ht="15" customHeight="1" x14ac:dyDescent="0.25">
      <c r="A25" s="41" t="s">
        <v>248</v>
      </c>
      <c r="B25" s="46">
        <v>1269.7429999999999</v>
      </c>
      <c r="C25" s="47">
        <v>1246.357</v>
      </c>
      <c r="D25" s="47">
        <v>1148.6559999999999</v>
      </c>
      <c r="E25" s="47">
        <v>1072.9865</v>
      </c>
      <c r="F25" s="47">
        <v>1052.5934999999999</v>
      </c>
      <c r="G25" s="47">
        <v>1045.431</v>
      </c>
      <c r="H25" s="47">
        <v>1027.22</v>
      </c>
      <c r="I25" s="47">
        <v>1020.02</v>
      </c>
      <c r="J25" s="47">
        <v>1015.62</v>
      </c>
      <c r="K25" s="47">
        <v>997.72500000000002</v>
      </c>
      <c r="L25" s="47">
        <v>956.25599999999997</v>
      </c>
      <c r="M25" s="47">
        <v>914.36649999999997</v>
      </c>
      <c r="N25" s="47">
        <v>883.15150000000006</v>
      </c>
      <c r="O25" s="47">
        <v>866.38250000000005</v>
      </c>
      <c r="P25" s="47">
        <v>859.31550000000004</v>
      </c>
      <c r="Q25" s="47">
        <v>857.37049999999999</v>
      </c>
      <c r="R25" s="47">
        <v>853.76549999999997</v>
      </c>
      <c r="S25" s="47">
        <v>841.96349999999995</v>
      </c>
      <c r="T25" s="47">
        <v>837.68550000000005</v>
      </c>
      <c r="U25" s="47">
        <v>835.58550000000002</v>
      </c>
      <c r="V25" s="47">
        <v>817.048</v>
      </c>
      <c r="W25" s="47">
        <v>809.68200000000002</v>
      </c>
      <c r="X25" s="47">
        <v>790.85199999999998</v>
      </c>
      <c r="Y25" s="47">
        <v>790.851</v>
      </c>
      <c r="Z25" s="47">
        <v>780.53800000000001</v>
      </c>
      <c r="AA25" s="47">
        <v>760.50800000000004</v>
      </c>
      <c r="AB25" s="47">
        <v>752.87599999999998</v>
      </c>
      <c r="AC25" s="47">
        <v>718.90599999999995</v>
      </c>
      <c r="AD25" s="47">
        <v>782.63599999999997</v>
      </c>
      <c r="AE25" s="47">
        <v>906.41899999999998</v>
      </c>
      <c r="AF25" s="47">
        <v>921.21900000000005</v>
      </c>
      <c r="AG25" s="47">
        <v>736.77300000000002</v>
      </c>
      <c r="AH25" s="47">
        <v>756.97</v>
      </c>
      <c r="AI25" s="47">
        <v>775.26300000000003</v>
      </c>
      <c r="AJ25" s="47">
        <v>786.22</v>
      </c>
      <c r="AK25" s="47">
        <v>800.61599999999999</v>
      </c>
      <c r="AL25" s="47">
        <v>828.96</v>
      </c>
      <c r="AM25" s="47">
        <v>831.03599999999994</v>
      </c>
      <c r="AN25" s="47">
        <v>850.32100000000003</v>
      </c>
      <c r="AO25" s="47">
        <v>878.17899999999997</v>
      </c>
      <c r="AP25" s="47">
        <v>853.76099999999997</v>
      </c>
      <c r="AQ25" s="47">
        <v>838.41499999999996</v>
      </c>
      <c r="AR25" s="47">
        <v>827.41499999999996</v>
      </c>
      <c r="AS25" s="47">
        <v>829.71500000000003</v>
      </c>
      <c r="AT25" s="47">
        <v>816.21500000000003</v>
      </c>
      <c r="AU25" s="47">
        <v>859.16099999999994</v>
      </c>
      <c r="AV25" s="47">
        <v>997.726</v>
      </c>
      <c r="AW25" s="47">
        <v>999.43299999999999</v>
      </c>
      <c r="AX25" s="47">
        <v>1072.4970000000001</v>
      </c>
      <c r="AY25" s="47">
        <v>1079.9135000000001</v>
      </c>
      <c r="AZ25" s="47">
        <v>1075.9135000000001</v>
      </c>
      <c r="BA25" s="47">
        <v>1060.1134999999999</v>
      </c>
      <c r="BB25" s="47">
        <v>1044.7245</v>
      </c>
      <c r="BC25" s="47">
        <v>1032.3035</v>
      </c>
      <c r="BD25" s="47">
        <v>1016.9245</v>
      </c>
      <c r="BE25" s="47">
        <v>1007.5555000000001</v>
      </c>
      <c r="BF25" s="47">
        <v>999.57950000000005</v>
      </c>
      <c r="BG25" s="47">
        <v>1007.5545</v>
      </c>
      <c r="BH25" s="47">
        <v>983.81349999999998</v>
      </c>
      <c r="BI25" s="47">
        <v>981.84849999999994</v>
      </c>
      <c r="BJ25" s="47">
        <v>962.04949999999997</v>
      </c>
      <c r="BK25" s="47">
        <v>941.39649999999995</v>
      </c>
      <c r="BL25" s="47">
        <v>932.7115</v>
      </c>
      <c r="BM25" s="47">
        <v>921.78049999999996</v>
      </c>
      <c r="BN25" s="47">
        <v>913.99549999999999</v>
      </c>
      <c r="BO25" s="47">
        <v>900.06849999999997</v>
      </c>
      <c r="BP25" s="47">
        <v>896.0575</v>
      </c>
      <c r="BQ25" s="47">
        <v>878.6155</v>
      </c>
      <c r="BR25" s="47">
        <v>867.98249999999996</v>
      </c>
      <c r="BS25" s="47">
        <v>860.35850000000005</v>
      </c>
      <c r="BT25" s="47">
        <v>837.3895</v>
      </c>
      <c r="BU25" s="47">
        <v>850.47349999999994</v>
      </c>
      <c r="BV25" s="47">
        <v>865.47349999999994</v>
      </c>
      <c r="BW25" s="47">
        <v>879.1105</v>
      </c>
      <c r="BX25" s="47">
        <v>890.1105</v>
      </c>
      <c r="BY25" s="47">
        <v>898.31449999999995</v>
      </c>
      <c r="BZ25" s="47">
        <v>1133.6980000000001</v>
      </c>
      <c r="CA25" s="47">
        <v>920.40350000000001</v>
      </c>
      <c r="CB25" s="47">
        <v>936.26049999999998</v>
      </c>
      <c r="CC25" s="47">
        <v>949.18150000000003</v>
      </c>
      <c r="CD25" s="47">
        <v>954.39049999999997</v>
      </c>
      <c r="CE25" s="47">
        <v>957.91949999999997</v>
      </c>
      <c r="CF25" s="47">
        <v>966.33349999999996</v>
      </c>
      <c r="CG25" s="47">
        <v>973.49549999999999</v>
      </c>
      <c r="CH25" s="47">
        <v>982.09849999999994</v>
      </c>
      <c r="CI25" s="47">
        <v>984.59249999999997</v>
      </c>
      <c r="CJ25" s="47">
        <v>998.99950000000001</v>
      </c>
      <c r="CK25" s="47">
        <v>1016.2775</v>
      </c>
      <c r="CL25" s="47">
        <v>1028.7584999999999</v>
      </c>
      <c r="CM25" s="47">
        <v>925.18050000000005</v>
      </c>
      <c r="CN25" s="47">
        <v>936.60649999999998</v>
      </c>
      <c r="CO25" s="47">
        <v>928.58050000000003</v>
      </c>
      <c r="CP25" s="47">
        <v>943.23749999999995</v>
      </c>
      <c r="CQ25" s="47">
        <v>959.65449999999998</v>
      </c>
      <c r="CR25" s="47">
        <v>963.45650000000001</v>
      </c>
      <c r="CS25" s="47">
        <v>966.16449999999998</v>
      </c>
      <c r="CT25" s="47">
        <v>943.01549999999997</v>
      </c>
      <c r="CU25" s="47">
        <v>1163.393</v>
      </c>
      <c r="CV25" s="47">
        <v>1168.3489999999999</v>
      </c>
      <c r="CW25" s="47">
        <v>1110.0139999999999</v>
      </c>
      <c r="CX25" s="47">
        <v>1100.8399999999999</v>
      </c>
      <c r="CY25" s="47">
        <v>1095.72</v>
      </c>
      <c r="CZ25" s="47">
        <v>1085.941</v>
      </c>
      <c r="DA25" s="47">
        <v>1131.3985</v>
      </c>
      <c r="DB25" s="47">
        <v>1010.4655</v>
      </c>
      <c r="DC25" s="47">
        <v>1085.5595000000001</v>
      </c>
      <c r="DD25" s="47">
        <v>1168.348</v>
      </c>
      <c r="DE25" s="47">
        <v>1067.2825</v>
      </c>
      <c r="DF25" s="47">
        <v>1053.2125000000001</v>
      </c>
      <c r="DG25" s="47">
        <v>1038.3815</v>
      </c>
      <c r="DH25" s="47">
        <v>1033.5325</v>
      </c>
      <c r="DI25" s="47">
        <v>1025.6105</v>
      </c>
      <c r="DJ25" s="47">
        <v>1023.9055</v>
      </c>
      <c r="DK25" s="47">
        <v>1016.9955</v>
      </c>
      <c r="DL25" s="47">
        <v>801.0385</v>
      </c>
      <c r="DM25" s="47">
        <v>767.4855</v>
      </c>
      <c r="DN25" s="47">
        <v>759.04150000000004</v>
      </c>
      <c r="DO25" s="47">
        <v>724.83849999999995</v>
      </c>
      <c r="DP25" s="47">
        <v>715.64750000000004</v>
      </c>
      <c r="DQ25" s="47">
        <v>673.8415</v>
      </c>
      <c r="DR25" s="47">
        <v>618.24149999999997</v>
      </c>
      <c r="DS25" s="47">
        <v>543.69150000000002</v>
      </c>
      <c r="DT25" s="47">
        <v>528.83950000000004</v>
      </c>
      <c r="DU25" s="47">
        <v>517.72349999999994</v>
      </c>
      <c r="DV25" s="47">
        <v>510.92700000000002</v>
      </c>
      <c r="DW25" s="47">
        <v>505.31400000000002</v>
      </c>
      <c r="DX25" s="47">
        <v>947.92849999999999</v>
      </c>
      <c r="DY25" s="47">
        <v>955.27549999999997</v>
      </c>
      <c r="DZ25" s="47">
        <v>1155.056</v>
      </c>
      <c r="EA25" s="47">
        <v>925.21900000000005</v>
      </c>
      <c r="EB25" s="47">
        <v>922.41899999999998</v>
      </c>
      <c r="EC25" s="47">
        <v>988.56449999999995</v>
      </c>
      <c r="ED25" s="47">
        <v>820.94799999999998</v>
      </c>
      <c r="EE25" s="47">
        <v>942.21900000000005</v>
      </c>
      <c r="EF25" s="47">
        <v>793.4855</v>
      </c>
      <c r="EG25" s="47">
        <v>843.49149999999997</v>
      </c>
      <c r="EH25" s="47">
        <v>855.1345</v>
      </c>
      <c r="EI25" s="47">
        <v>893.2835</v>
      </c>
      <c r="EJ25" s="47">
        <v>904.58550000000002</v>
      </c>
      <c r="EK25" s="47">
        <v>907.68550000000005</v>
      </c>
      <c r="EL25" s="47">
        <v>985.35850000000005</v>
      </c>
      <c r="EM25" s="47">
        <v>920.94150000000002</v>
      </c>
      <c r="EN25" s="47">
        <v>934.08550000000002</v>
      </c>
      <c r="EO25" s="47">
        <v>966.07249999999999</v>
      </c>
      <c r="EP25" s="47">
        <v>998.99350000000004</v>
      </c>
      <c r="EQ25" s="47">
        <v>1011.6515000000001</v>
      </c>
      <c r="ER25" s="47">
        <v>1018.2015</v>
      </c>
      <c r="ES25" s="47">
        <v>1007.532</v>
      </c>
      <c r="ET25" s="47">
        <v>988.02</v>
      </c>
      <c r="EU25" s="47">
        <v>971.48400000000004</v>
      </c>
      <c r="EV25" s="47">
        <v>971.48299999999995</v>
      </c>
      <c r="EW25" s="47">
        <v>893.85950000000003</v>
      </c>
      <c r="EX25" s="47">
        <v>898.7355</v>
      </c>
      <c r="EY25" s="47">
        <v>946.01750000000004</v>
      </c>
      <c r="EZ25" s="47">
        <v>916.5095</v>
      </c>
      <c r="FA25" s="47">
        <v>59.481999999999999</v>
      </c>
      <c r="FB25" s="47">
        <v>39.329000000000001</v>
      </c>
      <c r="FC25" s="47">
        <v>36.524000000000001</v>
      </c>
      <c r="FD25" s="47">
        <v>44.076999999999998</v>
      </c>
      <c r="FE25" s="47">
        <v>58.459000000000003</v>
      </c>
      <c r="FF25" s="47">
        <v>132.92699999999999</v>
      </c>
      <c r="FG25" s="47">
        <v>80.665999999999997</v>
      </c>
      <c r="FH25" s="47">
        <v>129.63399999999999</v>
      </c>
      <c r="FI25" s="47">
        <v>171.74299999999999</v>
      </c>
      <c r="FJ25" s="47">
        <v>196.916</v>
      </c>
      <c r="FK25" s="47">
        <v>312.27300000000002</v>
      </c>
      <c r="FL25" s="47">
        <v>350.44799999999998</v>
      </c>
      <c r="FM25" s="47">
        <v>366.34</v>
      </c>
      <c r="FN25" s="47">
        <v>432.54</v>
      </c>
      <c r="FO25" s="47">
        <v>454.09500000000003</v>
      </c>
      <c r="FP25" s="47">
        <v>458.012</v>
      </c>
      <c r="FQ25" s="47">
        <v>465.346</v>
      </c>
      <c r="FR25" s="47">
        <v>477.55799999999999</v>
      </c>
      <c r="FS25" s="47">
        <v>495.45800000000003</v>
      </c>
      <c r="FT25" s="47">
        <v>963.34649999999999</v>
      </c>
      <c r="FU25" s="47">
        <v>953.90750000000003</v>
      </c>
      <c r="FV25" s="47">
        <v>904.10050000000001</v>
      </c>
      <c r="FW25" s="47">
        <v>864.16099999999994</v>
      </c>
      <c r="FX25" s="47">
        <v>41.280999999999999</v>
      </c>
      <c r="FY25" s="47">
        <v>982.61800000000005</v>
      </c>
      <c r="FZ25" s="47">
        <v>1016.737</v>
      </c>
      <c r="GA25" s="47">
        <v>1042.6869999999999</v>
      </c>
      <c r="GB25" s="47">
        <v>1062.162</v>
      </c>
      <c r="GC25" s="47">
        <v>1081.134</v>
      </c>
      <c r="GD25" s="47">
        <v>1154.21</v>
      </c>
      <c r="GE25" s="47">
        <v>1214.213</v>
      </c>
      <c r="GF25" s="47">
        <v>1245.441</v>
      </c>
      <c r="GG25" s="47">
        <v>1261.777</v>
      </c>
      <c r="GH25" s="47">
        <v>1274.5329999999999</v>
      </c>
      <c r="GI25" s="47">
        <v>1307.865</v>
      </c>
      <c r="GJ25" s="47">
        <v>1324.904</v>
      </c>
      <c r="GK25" s="47">
        <v>1340.444</v>
      </c>
      <c r="GL25" s="47">
        <v>1353.4739999999999</v>
      </c>
      <c r="GM25" s="47">
        <v>1377.229</v>
      </c>
      <c r="GN25" s="47">
        <v>1396.8520000000001</v>
      </c>
      <c r="GO25" s="47">
        <v>1415.529</v>
      </c>
      <c r="GP25" s="47">
        <v>1426.279</v>
      </c>
      <c r="GQ25" s="47">
        <v>1261.7760000000001</v>
      </c>
      <c r="GR25" s="47">
        <v>574.99950000000001</v>
      </c>
      <c r="GS25" s="47">
        <v>466.738</v>
      </c>
      <c r="GT25" s="47">
        <v>447.28800000000001</v>
      </c>
      <c r="GU25" s="47">
        <v>432.62799999999999</v>
      </c>
      <c r="GV25" s="47">
        <v>402.72800000000001</v>
      </c>
      <c r="GW25" s="47">
        <v>341.62799999999999</v>
      </c>
      <c r="GX25" s="47">
        <v>298.733</v>
      </c>
      <c r="GY25" s="47">
        <v>272.22300000000001</v>
      </c>
      <c r="GZ25" s="47">
        <v>258.49099999999999</v>
      </c>
      <c r="HA25" s="47">
        <v>216.26400000000001</v>
      </c>
      <c r="HB25" s="47">
        <v>253.274</v>
      </c>
      <c r="HC25" s="47">
        <v>302.80900000000003</v>
      </c>
      <c r="HD25" s="47">
        <v>369.90899999999999</v>
      </c>
      <c r="HE25" s="47">
        <v>385.60899999999998</v>
      </c>
      <c r="HF25" s="47">
        <v>415.50900000000001</v>
      </c>
      <c r="HG25" s="47">
        <v>432.90899999999999</v>
      </c>
      <c r="HH25" s="47">
        <v>453.41</v>
      </c>
      <c r="HI25" s="47">
        <v>498.70100000000002</v>
      </c>
      <c r="HJ25" s="47">
        <v>515.32600000000002</v>
      </c>
      <c r="HK25" s="47">
        <v>559.00199999999995</v>
      </c>
      <c r="HL25" s="47">
        <v>588.20699999999999</v>
      </c>
      <c r="HM25" s="47">
        <v>609.03</v>
      </c>
      <c r="HN25" s="47">
        <v>664.02</v>
      </c>
      <c r="HO25" s="47">
        <v>482.91</v>
      </c>
      <c r="HP25" s="47">
        <v>528.30999999999995</v>
      </c>
      <c r="HQ25" s="47">
        <v>545.57399999999996</v>
      </c>
      <c r="HR25" s="47">
        <v>903.14200000000005</v>
      </c>
      <c r="HS25" s="47">
        <v>801.30399999999997</v>
      </c>
      <c r="HT25" s="47">
        <v>701.01300000000003</v>
      </c>
      <c r="HU25" s="47">
        <v>385.45499999999998</v>
      </c>
      <c r="HV25" s="47">
        <v>385.45600000000002</v>
      </c>
      <c r="HW25" s="47">
        <v>409.46600000000001</v>
      </c>
      <c r="HX25" s="47">
        <v>432.96600000000001</v>
      </c>
      <c r="HY25" s="47">
        <v>447.50599999999997</v>
      </c>
      <c r="HZ25" s="47">
        <v>942.30799999999999</v>
      </c>
      <c r="IA25" s="47">
        <v>935.51099999999997</v>
      </c>
      <c r="IB25" s="47">
        <v>924.84900000000005</v>
      </c>
      <c r="IC25" s="47">
        <v>888.88400000000001</v>
      </c>
      <c r="ID25" s="47">
        <v>879.91399999999999</v>
      </c>
      <c r="IE25" s="47">
        <v>850.40899999999999</v>
      </c>
      <c r="IF25" s="47">
        <v>820.51499999999999</v>
      </c>
      <c r="IG25" s="47">
        <v>781.00900000000001</v>
      </c>
      <c r="IH25" s="47">
        <v>727.40800000000002</v>
      </c>
      <c r="II25" s="47">
        <v>727.40899999999999</v>
      </c>
      <c r="IJ25" s="47">
        <v>702.279</v>
      </c>
      <c r="IK25" s="47">
        <v>660.53399999999999</v>
      </c>
      <c r="IL25" s="47">
        <v>647.65899999999999</v>
      </c>
      <c r="IM25" s="47">
        <v>614.226</v>
      </c>
      <c r="IN25" s="47">
        <v>594.26300000000003</v>
      </c>
      <c r="IO25" s="47">
        <v>541.98699999999997</v>
      </c>
      <c r="IP25" s="47">
        <v>469.82</v>
      </c>
      <c r="IQ25" s="47">
        <v>411.02600000000001</v>
      </c>
      <c r="IR25" s="47">
        <v>750.00800000000004</v>
      </c>
      <c r="IS25" s="47">
        <v>775.35950000000003</v>
      </c>
      <c r="IT25" s="47">
        <v>759.05849999999998</v>
      </c>
      <c r="IU25" s="47">
        <v>744.04150000000004</v>
      </c>
      <c r="IV25" s="47">
        <v>708.68150000000003</v>
      </c>
      <c r="IW25" s="47">
        <v>628.20000000000005</v>
      </c>
      <c r="IX25" s="47">
        <v>569.88250000000005</v>
      </c>
      <c r="IY25" s="47">
        <v>571.42399999999998</v>
      </c>
      <c r="IZ25" s="47">
        <v>559.39300000000003</v>
      </c>
      <c r="JA25" s="47">
        <v>546.15300000000002</v>
      </c>
      <c r="JB25" s="47">
        <v>538.60699999999997</v>
      </c>
      <c r="JC25" s="47">
        <v>522.49300000000005</v>
      </c>
      <c r="JD25" s="47">
        <v>512.49300000000005</v>
      </c>
      <c r="JE25" s="47">
        <v>497.85300000000001</v>
      </c>
      <c r="JF25" s="47">
        <v>492.45800000000003</v>
      </c>
      <c r="JG25" s="47">
        <v>1155.0609999999999</v>
      </c>
      <c r="JH25" s="47">
        <v>865.16099999999994</v>
      </c>
      <c r="JI25" s="47">
        <v>41.281999999999996</v>
      </c>
      <c r="JJ25" s="47">
        <v>993.86450000000002</v>
      </c>
      <c r="JK25" s="47">
        <v>825.14800000000002</v>
      </c>
      <c r="JL25" s="47">
        <v>1279.752</v>
      </c>
      <c r="JM25" s="47">
        <v>989.58299999999997</v>
      </c>
      <c r="JN25" s="47">
        <v>474.57799999999997</v>
      </c>
      <c r="JO25" s="47">
        <v>1031.7584999999999</v>
      </c>
      <c r="JP25" s="47">
        <v>1016.7595</v>
      </c>
      <c r="JQ25" s="47">
        <v>447.50700000000001</v>
      </c>
      <c r="JR25" s="47">
        <v>1426.28</v>
      </c>
      <c r="JS25" s="47">
        <v>1132.1185</v>
      </c>
      <c r="JT25" s="47">
        <v>960.61850000000004</v>
      </c>
      <c r="JU25" s="58">
        <v>630.59950000000003</v>
      </c>
    </row>
    <row r="26" spans="1:281" ht="15" customHeight="1" x14ac:dyDescent="0.25">
      <c r="A26" s="41" t="s">
        <v>539</v>
      </c>
      <c r="B26" s="46">
        <v>1247.8969999999999</v>
      </c>
      <c r="C26" s="47">
        <v>1224.511</v>
      </c>
      <c r="D26" s="47">
        <v>1126.81</v>
      </c>
      <c r="E26" s="47">
        <v>1051.1405</v>
      </c>
      <c r="F26" s="47">
        <v>1030.7474999999999</v>
      </c>
      <c r="G26" s="47">
        <v>1023.585</v>
      </c>
      <c r="H26" s="47">
        <v>1005.374</v>
      </c>
      <c r="I26" s="47">
        <v>998.17399999999998</v>
      </c>
      <c r="J26" s="47">
        <v>993.774</v>
      </c>
      <c r="K26" s="47">
        <v>975.87900000000002</v>
      </c>
      <c r="L26" s="47">
        <v>934.41</v>
      </c>
      <c r="M26" s="47">
        <v>892.52049999999997</v>
      </c>
      <c r="N26" s="47">
        <v>861.30550000000005</v>
      </c>
      <c r="O26" s="47">
        <v>844.53650000000005</v>
      </c>
      <c r="P26" s="47">
        <v>837.46950000000004</v>
      </c>
      <c r="Q26" s="47">
        <v>835.52449999999999</v>
      </c>
      <c r="R26" s="47">
        <v>831.91949999999997</v>
      </c>
      <c r="S26" s="47">
        <v>820.11749999999995</v>
      </c>
      <c r="T26" s="47">
        <v>815.83950000000004</v>
      </c>
      <c r="U26" s="47">
        <v>813.73950000000002</v>
      </c>
      <c r="V26" s="47">
        <v>795.202</v>
      </c>
      <c r="W26" s="47">
        <v>787.83600000000001</v>
      </c>
      <c r="X26" s="47">
        <v>769.00599999999997</v>
      </c>
      <c r="Y26" s="47">
        <v>769.005</v>
      </c>
      <c r="Z26" s="47">
        <v>758.69200000000001</v>
      </c>
      <c r="AA26" s="47">
        <v>738.66200000000003</v>
      </c>
      <c r="AB26" s="47">
        <v>731.03</v>
      </c>
      <c r="AC26" s="47">
        <v>697.06</v>
      </c>
      <c r="AD26" s="47">
        <v>760.79</v>
      </c>
      <c r="AE26" s="47">
        <v>884.57299999999998</v>
      </c>
      <c r="AF26" s="47">
        <v>899.37300000000005</v>
      </c>
      <c r="AG26" s="47">
        <v>714.92700000000002</v>
      </c>
      <c r="AH26" s="47">
        <v>735.12400000000002</v>
      </c>
      <c r="AI26" s="47">
        <v>753.41700000000003</v>
      </c>
      <c r="AJ26" s="47">
        <v>764.37400000000002</v>
      </c>
      <c r="AK26" s="47">
        <v>778.77</v>
      </c>
      <c r="AL26" s="47">
        <v>807.11400000000003</v>
      </c>
      <c r="AM26" s="47">
        <v>809.19</v>
      </c>
      <c r="AN26" s="47">
        <v>828.47500000000002</v>
      </c>
      <c r="AO26" s="47">
        <v>856.33299999999997</v>
      </c>
      <c r="AP26" s="47">
        <v>831.91499999999996</v>
      </c>
      <c r="AQ26" s="47">
        <v>816.56899999999996</v>
      </c>
      <c r="AR26" s="47">
        <v>805.56899999999996</v>
      </c>
      <c r="AS26" s="47">
        <v>807.86900000000003</v>
      </c>
      <c r="AT26" s="47">
        <v>794.36900000000003</v>
      </c>
      <c r="AU26" s="47">
        <v>837.31500000000005</v>
      </c>
      <c r="AV26" s="47">
        <v>975.88</v>
      </c>
      <c r="AW26" s="47">
        <v>977.58699999999999</v>
      </c>
      <c r="AX26" s="47">
        <v>1050.6510000000001</v>
      </c>
      <c r="AY26" s="47">
        <v>1058.0675000000001</v>
      </c>
      <c r="AZ26" s="47">
        <v>1054.0675000000001</v>
      </c>
      <c r="BA26" s="47">
        <v>1038.2674999999999</v>
      </c>
      <c r="BB26" s="47">
        <v>1022.8785</v>
      </c>
      <c r="BC26" s="47">
        <v>1010.4575</v>
      </c>
      <c r="BD26" s="47">
        <v>995.07849999999996</v>
      </c>
      <c r="BE26" s="47">
        <v>985.70950000000005</v>
      </c>
      <c r="BF26" s="47">
        <v>977.73350000000005</v>
      </c>
      <c r="BG26" s="47">
        <v>985.70849999999996</v>
      </c>
      <c r="BH26" s="47">
        <v>961.96749999999997</v>
      </c>
      <c r="BI26" s="47">
        <v>960.00250000000005</v>
      </c>
      <c r="BJ26" s="47">
        <v>940.20349999999996</v>
      </c>
      <c r="BK26" s="47">
        <v>919.55050000000006</v>
      </c>
      <c r="BL26" s="47">
        <v>910.8655</v>
      </c>
      <c r="BM26" s="47">
        <v>899.93449999999996</v>
      </c>
      <c r="BN26" s="47">
        <v>892.14949999999999</v>
      </c>
      <c r="BO26" s="47">
        <v>878.22249999999997</v>
      </c>
      <c r="BP26" s="47">
        <v>874.2115</v>
      </c>
      <c r="BQ26" s="47">
        <v>856.76949999999999</v>
      </c>
      <c r="BR26" s="47">
        <v>846.13649999999996</v>
      </c>
      <c r="BS26" s="47">
        <v>838.51250000000005</v>
      </c>
      <c r="BT26" s="47">
        <v>815.54349999999999</v>
      </c>
      <c r="BU26" s="47">
        <v>828.62750000000005</v>
      </c>
      <c r="BV26" s="47">
        <v>843.62750000000005</v>
      </c>
      <c r="BW26" s="47">
        <v>857.2645</v>
      </c>
      <c r="BX26" s="47">
        <v>868.2645</v>
      </c>
      <c r="BY26" s="47">
        <v>876.46849999999995</v>
      </c>
      <c r="BZ26" s="47">
        <v>1111.8520000000001</v>
      </c>
      <c r="CA26" s="47">
        <v>898.5575</v>
      </c>
      <c r="CB26" s="47">
        <v>914.41449999999998</v>
      </c>
      <c r="CC26" s="47">
        <v>927.33550000000002</v>
      </c>
      <c r="CD26" s="47">
        <v>932.54449999999997</v>
      </c>
      <c r="CE26" s="47">
        <v>936.07349999999997</v>
      </c>
      <c r="CF26" s="47">
        <v>944.48749999999995</v>
      </c>
      <c r="CG26" s="47">
        <v>951.64949999999999</v>
      </c>
      <c r="CH26" s="47">
        <v>960.25250000000005</v>
      </c>
      <c r="CI26" s="47">
        <v>962.74649999999997</v>
      </c>
      <c r="CJ26" s="47">
        <v>977.15350000000001</v>
      </c>
      <c r="CK26" s="47">
        <v>994.43150000000003</v>
      </c>
      <c r="CL26" s="47">
        <v>1006.9125</v>
      </c>
      <c r="CM26" s="47">
        <v>903.33450000000005</v>
      </c>
      <c r="CN26" s="47">
        <v>914.76049999999998</v>
      </c>
      <c r="CO26" s="47">
        <v>906.73450000000003</v>
      </c>
      <c r="CP26" s="47">
        <v>921.39149999999995</v>
      </c>
      <c r="CQ26" s="47">
        <v>937.80849999999998</v>
      </c>
      <c r="CR26" s="47">
        <v>941.6105</v>
      </c>
      <c r="CS26" s="47">
        <v>944.31849999999997</v>
      </c>
      <c r="CT26" s="47">
        <v>921.16949999999997</v>
      </c>
      <c r="CU26" s="47">
        <v>1141.547</v>
      </c>
      <c r="CV26" s="47">
        <v>1146.5029999999999</v>
      </c>
      <c r="CW26" s="47">
        <v>1088.1679999999999</v>
      </c>
      <c r="CX26" s="47">
        <v>1078.9939999999999</v>
      </c>
      <c r="CY26" s="47">
        <v>1073.874</v>
      </c>
      <c r="CZ26" s="47">
        <v>1064.095</v>
      </c>
      <c r="DA26" s="47">
        <v>1109.5525</v>
      </c>
      <c r="DB26" s="47">
        <v>988.61950000000002</v>
      </c>
      <c r="DC26" s="47">
        <v>1063.7135000000001</v>
      </c>
      <c r="DD26" s="47">
        <v>1146.502</v>
      </c>
      <c r="DE26" s="47">
        <v>1045.4365</v>
      </c>
      <c r="DF26" s="47">
        <v>1031.3665000000001</v>
      </c>
      <c r="DG26" s="47">
        <v>1016.5355</v>
      </c>
      <c r="DH26" s="47">
        <v>1011.6865</v>
      </c>
      <c r="DI26" s="47">
        <v>1003.7645</v>
      </c>
      <c r="DJ26" s="47">
        <v>1002.0595</v>
      </c>
      <c r="DK26" s="47">
        <v>995.14949999999999</v>
      </c>
      <c r="DL26" s="47">
        <v>779.1925</v>
      </c>
      <c r="DM26" s="47">
        <v>745.6395</v>
      </c>
      <c r="DN26" s="47">
        <v>737.19550000000004</v>
      </c>
      <c r="DO26" s="47">
        <v>702.99249999999995</v>
      </c>
      <c r="DP26" s="47">
        <v>693.80150000000003</v>
      </c>
      <c r="DQ26" s="47">
        <v>651.99549999999999</v>
      </c>
      <c r="DR26" s="47">
        <v>596.39549999999997</v>
      </c>
      <c r="DS26" s="47">
        <v>521.84550000000002</v>
      </c>
      <c r="DT26" s="47">
        <v>506.99349999999998</v>
      </c>
      <c r="DU26" s="47">
        <v>495.8775</v>
      </c>
      <c r="DV26" s="47">
        <v>489.08100000000002</v>
      </c>
      <c r="DW26" s="47">
        <v>483.46800000000002</v>
      </c>
      <c r="DX26" s="47">
        <v>926.08249999999998</v>
      </c>
      <c r="DY26" s="47">
        <v>933.42949999999996</v>
      </c>
      <c r="DZ26" s="47">
        <v>1133.21</v>
      </c>
      <c r="EA26" s="47">
        <v>903.37300000000005</v>
      </c>
      <c r="EB26" s="47">
        <v>900.57299999999998</v>
      </c>
      <c r="EC26" s="47">
        <v>966.71849999999995</v>
      </c>
      <c r="ED26" s="47">
        <v>799.10199999999998</v>
      </c>
      <c r="EE26" s="47">
        <v>920.37300000000005</v>
      </c>
      <c r="EF26" s="47">
        <v>771.6395</v>
      </c>
      <c r="EG26" s="47">
        <v>821.64549999999997</v>
      </c>
      <c r="EH26" s="47">
        <v>833.2885</v>
      </c>
      <c r="EI26" s="47">
        <v>871.4375</v>
      </c>
      <c r="EJ26" s="47">
        <v>882.73950000000002</v>
      </c>
      <c r="EK26" s="47">
        <v>885.83950000000004</v>
      </c>
      <c r="EL26" s="47">
        <v>963.51250000000005</v>
      </c>
      <c r="EM26" s="47">
        <v>899.09550000000002</v>
      </c>
      <c r="EN26" s="47">
        <v>912.23950000000002</v>
      </c>
      <c r="EO26" s="47">
        <v>944.22649999999999</v>
      </c>
      <c r="EP26" s="47">
        <v>977.14750000000004</v>
      </c>
      <c r="EQ26" s="47">
        <v>989.80550000000005</v>
      </c>
      <c r="ER26" s="47">
        <v>996.35550000000001</v>
      </c>
      <c r="ES26" s="47">
        <v>985.68600000000004</v>
      </c>
      <c r="ET26" s="47">
        <v>966.17399999999998</v>
      </c>
      <c r="EU26" s="47">
        <v>949.63800000000003</v>
      </c>
      <c r="EV26" s="47">
        <v>949.63699999999994</v>
      </c>
      <c r="EW26" s="47">
        <v>872.01350000000002</v>
      </c>
      <c r="EX26" s="47">
        <v>876.8895</v>
      </c>
      <c r="EY26" s="47">
        <v>924.17150000000004</v>
      </c>
      <c r="EZ26" s="47">
        <v>894.6635</v>
      </c>
      <c r="FA26" s="47">
        <v>81.328000000000003</v>
      </c>
      <c r="FB26" s="47">
        <v>61.174999999999997</v>
      </c>
      <c r="FC26" s="47">
        <v>14.678000000000001</v>
      </c>
      <c r="FD26" s="47">
        <v>22.231000000000002</v>
      </c>
      <c r="FE26" s="47">
        <v>36.613</v>
      </c>
      <c r="FF26" s="47">
        <v>111.081</v>
      </c>
      <c r="FG26" s="47">
        <v>58.82</v>
      </c>
      <c r="FH26" s="47">
        <v>107.788</v>
      </c>
      <c r="FI26" s="47">
        <v>149.89699999999999</v>
      </c>
      <c r="FJ26" s="47">
        <v>175.07</v>
      </c>
      <c r="FK26" s="47">
        <v>290.42700000000002</v>
      </c>
      <c r="FL26" s="47">
        <v>328.60199999999998</v>
      </c>
      <c r="FM26" s="47">
        <v>344.49400000000003</v>
      </c>
      <c r="FN26" s="47">
        <v>410.69400000000002</v>
      </c>
      <c r="FO26" s="47">
        <v>432.24900000000002</v>
      </c>
      <c r="FP26" s="47">
        <v>436.166</v>
      </c>
      <c r="FQ26" s="47">
        <v>443.5</v>
      </c>
      <c r="FR26" s="47">
        <v>455.71199999999999</v>
      </c>
      <c r="FS26" s="47">
        <v>473.61200000000002</v>
      </c>
      <c r="FT26" s="47">
        <v>941.50049999999999</v>
      </c>
      <c r="FU26" s="47">
        <v>932.06150000000002</v>
      </c>
      <c r="FV26" s="47">
        <v>882.25450000000001</v>
      </c>
      <c r="FW26" s="47">
        <v>842.31500000000005</v>
      </c>
      <c r="FX26" s="47">
        <v>63.127000000000002</v>
      </c>
      <c r="FY26" s="47">
        <v>960.77200000000005</v>
      </c>
      <c r="FZ26" s="47">
        <v>994.89099999999996</v>
      </c>
      <c r="GA26" s="47">
        <v>1020.841</v>
      </c>
      <c r="GB26" s="47">
        <v>1040.316</v>
      </c>
      <c r="GC26" s="47">
        <v>1059.288</v>
      </c>
      <c r="GD26" s="47">
        <v>1132.364</v>
      </c>
      <c r="GE26" s="47">
        <v>1192.367</v>
      </c>
      <c r="GF26" s="47">
        <v>1223.595</v>
      </c>
      <c r="GG26" s="47">
        <v>1239.931</v>
      </c>
      <c r="GH26" s="47">
        <v>1252.6869999999999</v>
      </c>
      <c r="GI26" s="47">
        <v>1286.019</v>
      </c>
      <c r="GJ26" s="47">
        <v>1303.058</v>
      </c>
      <c r="GK26" s="47">
        <v>1318.598</v>
      </c>
      <c r="GL26" s="47">
        <v>1331.6279999999999</v>
      </c>
      <c r="GM26" s="47">
        <v>1355.383</v>
      </c>
      <c r="GN26" s="47">
        <v>1375.0060000000001</v>
      </c>
      <c r="GO26" s="47">
        <v>1393.683</v>
      </c>
      <c r="GP26" s="47">
        <v>1404.433</v>
      </c>
      <c r="GQ26" s="47">
        <v>1239.93</v>
      </c>
      <c r="GR26" s="47">
        <v>553.15350000000001</v>
      </c>
      <c r="GS26" s="47">
        <v>444.892</v>
      </c>
      <c r="GT26" s="47">
        <v>425.44200000000001</v>
      </c>
      <c r="GU26" s="47">
        <v>410.78199999999998</v>
      </c>
      <c r="GV26" s="47">
        <v>380.88200000000001</v>
      </c>
      <c r="GW26" s="47">
        <v>319.78199999999998</v>
      </c>
      <c r="GX26" s="47">
        <v>276.887</v>
      </c>
      <c r="GY26" s="47">
        <v>250.37700000000001</v>
      </c>
      <c r="GZ26" s="47">
        <v>236.64500000000001</v>
      </c>
      <c r="HA26" s="47">
        <v>194.41800000000001</v>
      </c>
      <c r="HB26" s="47">
        <v>231.428</v>
      </c>
      <c r="HC26" s="47">
        <v>280.96300000000002</v>
      </c>
      <c r="HD26" s="47">
        <v>348.06299999999999</v>
      </c>
      <c r="HE26" s="47">
        <v>363.76299999999998</v>
      </c>
      <c r="HF26" s="47">
        <v>393.66300000000001</v>
      </c>
      <c r="HG26" s="47">
        <v>411.06299999999999</v>
      </c>
      <c r="HH26" s="47">
        <v>431.56400000000002</v>
      </c>
      <c r="HI26" s="47">
        <v>476.85500000000002</v>
      </c>
      <c r="HJ26" s="47">
        <v>493.48</v>
      </c>
      <c r="HK26" s="47">
        <v>537.15599999999995</v>
      </c>
      <c r="HL26" s="47">
        <v>566.36099999999999</v>
      </c>
      <c r="HM26" s="47">
        <v>587.18399999999997</v>
      </c>
      <c r="HN26" s="47">
        <v>642.17399999999998</v>
      </c>
      <c r="HO26" s="47">
        <v>461.06400000000002</v>
      </c>
      <c r="HP26" s="47">
        <v>506.464</v>
      </c>
      <c r="HQ26" s="47">
        <v>523.72799999999995</v>
      </c>
      <c r="HR26" s="47">
        <v>881.29600000000005</v>
      </c>
      <c r="HS26" s="47">
        <v>779.45799999999997</v>
      </c>
      <c r="HT26" s="47">
        <v>679.16700000000003</v>
      </c>
      <c r="HU26" s="47">
        <v>363.60899999999998</v>
      </c>
      <c r="HV26" s="47">
        <v>363.61</v>
      </c>
      <c r="HW26" s="47">
        <v>387.62</v>
      </c>
      <c r="HX26" s="47">
        <v>411.12</v>
      </c>
      <c r="HY26" s="47">
        <v>425.66</v>
      </c>
      <c r="HZ26" s="47">
        <v>920.46199999999999</v>
      </c>
      <c r="IA26" s="47">
        <v>913.66499999999996</v>
      </c>
      <c r="IB26" s="47">
        <v>903.00300000000004</v>
      </c>
      <c r="IC26" s="47">
        <v>867.03800000000001</v>
      </c>
      <c r="ID26" s="47">
        <v>858.06799999999998</v>
      </c>
      <c r="IE26" s="47">
        <v>828.56299999999999</v>
      </c>
      <c r="IF26" s="47">
        <v>798.66899999999998</v>
      </c>
      <c r="IG26" s="47">
        <v>759.16300000000001</v>
      </c>
      <c r="IH26" s="47">
        <v>705.56200000000001</v>
      </c>
      <c r="II26" s="47">
        <v>705.56299999999999</v>
      </c>
      <c r="IJ26" s="47">
        <v>680.43299999999999</v>
      </c>
      <c r="IK26" s="47">
        <v>638.68799999999999</v>
      </c>
      <c r="IL26" s="47">
        <v>625.81299999999999</v>
      </c>
      <c r="IM26" s="47">
        <v>592.38</v>
      </c>
      <c r="IN26" s="47">
        <v>572.41700000000003</v>
      </c>
      <c r="IO26" s="47">
        <v>520.14099999999996</v>
      </c>
      <c r="IP26" s="47">
        <v>447.97399999999999</v>
      </c>
      <c r="IQ26" s="47">
        <v>389.18</v>
      </c>
      <c r="IR26" s="47">
        <v>728.16200000000003</v>
      </c>
      <c r="IS26" s="47">
        <v>753.51350000000002</v>
      </c>
      <c r="IT26" s="47">
        <v>737.21249999999998</v>
      </c>
      <c r="IU26" s="47">
        <v>722.19550000000004</v>
      </c>
      <c r="IV26" s="47">
        <v>686.83550000000002</v>
      </c>
      <c r="IW26" s="47">
        <v>606.35400000000004</v>
      </c>
      <c r="IX26" s="47">
        <v>548.03650000000005</v>
      </c>
      <c r="IY26" s="47">
        <v>549.57799999999997</v>
      </c>
      <c r="IZ26" s="47">
        <v>537.54700000000003</v>
      </c>
      <c r="JA26" s="47">
        <v>524.30700000000002</v>
      </c>
      <c r="JB26" s="47">
        <v>516.76099999999997</v>
      </c>
      <c r="JC26" s="47">
        <v>500.64699999999999</v>
      </c>
      <c r="JD26" s="47">
        <v>490.64699999999999</v>
      </c>
      <c r="JE26" s="47">
        <v>476.00700000000001</v>
      </c>
      <c r="JF26" s="47">
        <v>470.61200000000002</v>
      </c>
      <c r="JG26" s="47">
        <v>1133.2149999999999</v>
      </c>
      <c r="JH26" s="47">
        <v>843.31500000000005</v>
      </c>
      <c r="JI26" s="47">
        <v>63.128</v>
      </c>
      <c r="JJ26" s="47">
        <v>972.01850000000002</v>
      </c>
      <c r="JK26" s="47">
        <v>803.30200000000002</v>
      </c>
      <c r="JL26" s="47">
        <v>1257.9059999999999</v>
      </c>
      <c r="JM26" s="47">
        <v>967.73699999999997</v>
      </c>
      <c r="JN26" s="47">
        <v>452.73200000000003</v>
      </c>
      <c r="JO26" s="47">
        <v>1009.9125</v>
      </c>
      <c r="JP26" s="47">
        <v>994.9135</v>
      </c>
      <c r="JQ26" s="47">
        <v>425.661</v>
      </c>
      <c r="JR26" s="47">
        <v>1404.434</v>
      </c>
      <c r="JS26" s="47">
        <v>1110.2725</v>
      </c>
      <c r="JT26" s="47">
        <v>938.77250000000004</v>
      </c>
      <c r="JU26" s="58">
        <v>608.75350000000003</v>
      </c>
    </row>
    <row r="27" spans="1:281" ht="15" customHeight="1" x14ac:dyDescent="0.25">
      <c r="A27" s="41" t="s">
        <v>271</v>
      </c>
      <c r="B27" s="46">
        <v>1297.8420000000001</v>
      </c>
      <c r="C27" s="47">
        <v>1274.4559999999999</v>
      </c>
      <c r="D27" s="47">
        <v>1176.7550000000001</v>
      </c>
      <c r="E27" s="47">
        <v>1101.0854999999999</v>
      </c>
      <c r="F27" s="47">
        <v>1080.6925000000001</v>
      </c>
      <c r="G27" s="47">
        <v>1073.53</v>
      </c>
      <c r="H27" s="47">
        <v>1055.319</v>
      </c>
      <c r="I27" s="47">
        <v>1048.1189999999999</v>
      </c>
      <c r="J27" s="47">
        <v>1043.7190000000001</v>
      </c>
      <c r="K27" s="47">
        <v>1025.8240000000001</v>
      </c>
      <c r="L27" s="47">
        <v>984.35500000000002</v>
      </c>
      <c r="M27" s="47">
        <v>942.46550000000002</v>
      </c>
      <c r="N27" s="47">
        <v>911.25049999999999</v>
      </c>
      <c r="O27" s="47">
        <v>894.48149999999998</v>
      </c>
      <c r="P27" s="47">
        <v>887.41449999999998</v>
      </c>
      <c r="Q27" s="47">
        <v>885.46950000000004</v>
      </c>
      <c r="R27" s="47">
        <v>881.86450000000002</v>
      </c>
      <c r="S27" s="47">
        <v>870.0625</v>
      </c>
      <c r="T27" s="47">
        <v>865.78449999999998</v>
      </c>
      <c r="U27" s="47">
        <v>863.68449999999996</v>
      </c>
      <c r="V27" s="47">
        <v>845.14700000000005</v>
      </c>
      <c r="W27" s="47">
        <v>837.78099999999995</v>
      </c>
      <c r="X27" s="47">
        <v>818.95100000000002</v>
      </c>
      <c r="Y27" s="47">
        <v>818.95</v>
      </c>
      <c r="Z27" s="47">
        <v>808.63699999999994</v>
      </c>
      <c r="AA27" s="47">
        <v>788.60699999999997</v>
      </c>
      <c r="AB27" s="47">
        <v>780.97500000000002</v>
      </c>
      <c r="AC27" s="47">
        <v>747.005</v>
      </c>
      <c r="AD27" s="47">
        <v>810.73500000000001</v>
      </c>
      <c r="AE27" s="47">
        <v>934.51800000000003</v>
      </c>
      <c r="AF27" s="47">
        <v>949.31799999999998</v>
      </c>
      <c r="AG27" s="47">
        <v>764.87199999999996</v>
      </c>
      <c r="AH27" s="47">
        <v>785.06899999999996</v>
      </c>
      <c r="AI27" s="47">
        <v>803.36199999999997</v>
      </c>
      <c r="AJ27" s="47">
        <v>814.31899999999996</v>
      </c>
      <c r="AK27" s="47">
        <v>828.71500000000003</v>
      </c>
      <c r="AL27" s="47">
        <v>857.05899999999997</v>
      </c>
      <c r="AM27" s="47">
        <v>859.13499999999999</v>
      </c>
      <c r="AN27" s="47">
        <v>878.42</v>
      </c>
      <c r="AO27" s="47">
        <v>906.27800000000002</v>
      </c>
      <c r="AP27" s="47">
        <v>881.86</v>
      </c>
      <c r="AQ27" s="47">
        <v>866.51400000000001</v>
      </c>
      <c r="AR27" s="47">
        <v>855.51400000000001</v>
      </c>
      <c r="AS27" s="47">
        <v>857.81399999999996</v>
      </c>
      <c r="AT27" s="47">
        <v>844.31399999999996</v>
      </c>
      <c r="AU27" s="47">
        <v>887.26</v>
      </c>
      <c r="AV27" s="47">
        <v>1025.825</v>
      </c>
      <c r="AW27" s="47">
        <v>1027.5319999999999</v>
      </c>
      <c r="AX27" s="47">
        <v>1100.596</v>
      </c>
      <c r="AY27" s="47">
        <v>1108.0125</v>
      </c>
      <c r="AZ27" s="47">
        <v>1104.0125</v>
      </c>
      <c r="BA27" s="47">
        <v>1088.2125000000001</v>
      </c>
      <c r="BB27" s="47">
        <v>1072.8235</v>
      </c>
      <c r="BC27" s="47">
        <v>1060.4024999999999</v>
      </c>
      <c r="BD27" s="47">
        <v>1045.0235</v>
      </c>
      <c r="BE27" s="47">
        <v>1035.6545000000001</v>
      </c>
      <c r="BF27" s="47">
        <v>1027.6785</v>
      </c>
      <c r="BG27" s="47">
        <v>1035.6534999999999</v>
      </c>
      <c r="BH27" s="47">
        <v>1011.9125</v>
      </c>
      <c r="BI27" s="47">
        <v>1009.9475</v>
      </c>
      <c r="BJ27" s="47">
        <v>990.14850000000001</v>
      </c>
      <c r="BK27" s="47">
        <v>969.49549999999999</v>
      </c>
      <c r="BL27" s="47">
        <v>960.81050000000005</v>
      </c>
      <c r="BM27" s="47">
        <v>949.87950000000001</v>
      </c>
      <c r="BN27" s="47">
        <v>942.09450000000004</v>
      </c>
      <c r="BO27" s="47">
        <v>928.16750000000002</v>
      </c>
      <c r="BP27" s="47">
        <v>924.15650000000005</v>
      </c>
      <c r="BQ27" s="47">
        <v>906.71450000000004</v>
      </c>
      <c r="BR27" s="47">
        <v>896.08150000000001</v>
      </c>
      <c r="BS27" s="47">
        <v>888.45749999999998</v>
      </c>
      <c r="BT27" s="47">
        <v>865.48850000000004</v>
      </c>
      <c r="BU27" s="47">
        <v>878.57249999999999</v>
      </c>
      <c r="BV27" s="47">
        <v>893.57249999999999</v>
      </c>
      <c r="BW27" s="47">
        <v>907.20950000000005</v>
      </c>
      <c r="BX27" s="47">
        <v>918.20950000000005</v>
      </c>
      <c r="BY27" s="47">
        <v>926.4135</v>
      </c>
      <c r="BZ27" s="47">
        <v>1161.797</v>
      </c>
      <c r="CA27" s="47">
        <v>948.50250000000005</v>
      </c>
      <c r="CB27" s="47">
        <v>964.35950000000003</v>
      </c>
      <c r="CC27" s="47">
        <v>977.28049999999996</v>
      </c>
      <c r="CD27" s="47">
        <v>982.48950000000002</v>
      </c>
      <c r="CE27" s="47">
        <v>986.01850000000002</v>
      </c>
      <c r="CF27" s="47">
        <v>994.4325</v>
      </c>
      <c r="CG27" s="47">
        <v>1001.5945</v>
      </c>
      <c r="CH27" s="47">
        <v>1010.1975</v>
      </c>
      <c r="CI27" s="47">
        <v>1012.6915</v>
      </c>
      <c r="CJ27" s="47">
        <v>1027.0985000000001</v>
      </c>
      <c r="CK27" s="47">
        <v>1044.3765000000001</v>
      </c>
      <c r="CL27" s="47">
        <v>1056.8575000000001</v>
      </c>
      <c r="CM27" s="47">
        <v>953.27949999999998</v>
      </c>
      <c r="CN27" s="47">
        <v>964.70550000000003</v>
      </c>
      <c r="CO27" s="47">
        <v>956.67949999999996</v>
      </c>
      <c r="CP27" s="47">
        <v>971.3365</v>
      </c>
      <c r="CQ27" s="47">
        <v>987.75350000000003</v>
      </c>
      <c r="CR27" s="47">
        <v>991.55550000000005</v>
      </c>
      <c r="CS27" s="47">
        <v>994.26350000000002</v>
      </c>
      <c r="CT27" s="47">
        <v>971.11450000000002</v>
      </c>
      <c r="CU27" s="47">
        <v>1191.492</v>
      </c>
      <c r="CV27" s="47">
        <v>1196.4480000000001</v>
      </c>
      <c r="CW27" s="47">
        <v>1138.1130000000001</v>
      </c>
      <c r="CX27" s="47">
        <v>1128.9390000000001</v>
      </c>
      <c r="CY27" s="47">
        <v>1123.819</v>
      </c>
      <c r="CZ27" s="47">
        <v>1114.04</v>
      </c>
      <c r="DA27" s="47">
        <v>1159.4974999999999</v>
      </c>
      <c r="DB27" s="47">
        <v>1038.5645</v>
      </c>
      <c r="DC27" s="47">
        <v>1113.6585</v>
      </c>
      <c r="DD27" s="47">
        <v>1196.4469999999999</v>
      </c>
      <c r="DE27" s="47">
        <v>1095.3815</v>
      </c>
      <c r="DF27" s="47">
        <v>1081.3115</v>
      </c>
      <c r="DG27" s="47">
        <v>1066.4804999999999</v>
      </c>
      <c r="DH27" s="47">
        <v>1061.6315</v>
      </c>
      <c r="DI27" s="47">
        <v>1053.7094999999999</v>
      </c>
      <c r="DJ27" s="47">
        <v>1052.0045</v>
      </c>
      <c r="DK27" s="47">
        <v>1045.0944999999999</v>
      </c>
      <c r="DL27" s="47">
        <v>829.13750000000005</v>
      </c>
      <c r="DM27" s="47">
        <v>795.58450000000005</v>
      </c>
      <c r="DN27" s="47">
        <v>787.14049999999997</v>
      </c>
      <c r="DO27" s="47">
        <v>752.9375</v>
      </c>
      <c r="DP27" s="47">
        <v>743.74649999999997</v>
      </c>
      <c r="DQ27" s="47">
        <v>701.94050000000004</v>
      </c>
      <c r="DR27" s="47">
        <v>646.34050000000002</v>
      </c>
      <c r="DS27" s="47">
        <v>571.79049999999995</v>
      </c>
      <c r="DT27" s="47">
        <v>556.93849999999998</v>
      </c>
      <c r="DU27" s="47">
        <v>545.82249999999999</v>
      </c>
      <c r="DV27" s="47">
        <v>539.02599999999995</v>
      </c>
      <c r="DW27" s="47">
        <v>533.41300000000001</v>
      </c>
      <c r="DX27" s="47">
        <v>976.02750000000003</v>
      </c>
      <c r="DY27" s="47">
        <v>983.37450000000001</v>
      </c>
      <c r="DZ27" s="47">
        <v>1183.155</v>
      </c>
      <c r="EA27" s="47">
        <v>953.31799999999998</v>
      </c>
      <c r="EB27" s="47">
        <v>950.51800000000003</v>
      </c>
      <c r="EC27" s="47">
        <v>1016.6635</v>
      </c>
      <c r="ED27" s="47">
        <v>849.04700000000003</v>
      </c>
      <c r="EE27" s="47">
        <v>970.31799999999998</v>
      </c>
      <c r="EF27" s="47">
        <v>821.58450000000005</v>
      </c>
      <c r="EG27" s="47">
        <v>871.59050000000002</v>
      </c>
      <c r="EH27" s="47">
        <v>883.23350000000005</v>
      </c>
      <c r="EI27" s="47">
        <v>921.38250000000005</v>
      </c>
      <c r="EJ27" s="47">
        <v>932.68449999999996</v>
      </c>
      <c r="EK27" s="47">
        <v>935.78449999999998</v>
      </c>
      <c r="EL27" s="47">
        <v>1013.4575</v>
      </c>
      <c r="EM27" s="47">
        <v>949.04049999999995</v>
      </c>
      <c r="EN27" s="47">
        <v>962.18449999999996</v>
      </c>
      <c r="EO27" s="47">
        <v>994.17150000000004</v>
      </c>
      <c r="EP27" s="47">
        <v>1027.0925</v>
      </c>
      <c r="EQ27" s="47">
        <v>1039.7505000000001</v>
      </c>
      <c r="ER27" s="47">
        <v>1046.3005000000001</v>
      </c>
      <c r="ES27" s="47">
        <v>1035.6310000000001</v>
      </c>
      <c r="ET27" s="47">
        <v>1016.119</v>
      </c>
      <c r="EU27" s="47">
        <v>999.58299999999997</v>
      </c>
      <c r="EV27" s="47">
        <v>999.58199999999999</v>
      </c>
      <c r="EW27" s="47">
        <v>921.95849999999996</v>
      </c>
      <c r="EX27" s="47">
        <v>926.83450000000005</v>
      </c>
      <c r="EY27" s="47">
        <v>974.11649999999997</v>
      </c>
      <c r="EZ27" s="47">
        <v>944.60850000000005</v>
      </c>
      <c r="FA27" s="47">
        <v>31.382999999999999</v>
      </c>
      <c r="FB27" s="47">
        <v>11.23</v>
      </c>
      <c r="FC27" s="47">
        <v>64.623000000000005</v>
      </c>
      <c r="FD27" s="47">
        <v>72.176000000000002</v>
      </c>
      <c r="FE27" s="47">
        <v>86.558000000000007</v>
      </c>
      <c r="FF27" s="47">
        <v>161.02600000000001</v>
      </c>
      <c r="FG27" s="47">
        <v>108.765</v>
      </c>
      <c r="FH27" s="47">
        <v>157.733</v>
      </c>
      <c r="FI27" s="47">
        <v>199.84200000000001</v>
      </c>
      <c r="FJ27" s="47">
        <v>225.01499999999999</v>
      </c>
      <c r="FK27" s="47">
        <v>340.37200000000001</v>
      </c>
      <c r="FL27" s="47">
        <v>378.54700000000003</v>
      </c>
      <c r="FM27" s="47">
        <v>394.43900000000002</v>
      </c>
      <c r="FN27" s="47">
        <v>460.63900000000001</v>
      </c>
      <c r="FO27" s="47">
        <v>482.19400000000002</v>
      </c>
      <c r="FP27" s="47">
        <v>486.11099999999999</v>
      </c>
      <c r="FQ27" s="47">
        <v>493.44499999999999</v>
      </c>
      <c r="FR27" s="47">
        <v>505.65699999999998</v>
      </c>
      <c r="FS27" s="47">
        <v>523.55700000000002</v>
      </c>
      <c r="FT27" s="47">
        <v>991.44550000000004</v>
      </c>
      <c r="FU27" s="47">
        <v>982.00649999999996</v>
      </c>
      <c r="FV27" s="47">
        <v>932.19949999999994</v>
      </c>
      <c r="FW27" s="47">
        <v>892.26</v>
      </c>
      <c r="FX27" s="47">
        <v>13.182</v>
      </c>
      <c r="FY27" s="47">
        <v>1010.717</v>
      </c>
      <c r="FZ27" s="47">
        <v>1044.836</v>
      </c>
      <c r="GA27" s="47">
        <v>1070.7860000000001</v>
      </c>
      <c r="GB27" s="47">
        <v>1090.261</v>
      </c>
      <c r="GC27" s="47">
        <v>1109.2329999999999</v>
      </c>
      <c r="GD27" s="47">
        <v>1182.309</v>
      </c>
      <c r="GE27" s="47">
        <v>1242.3119999999999</v>
      </c>
      <c r="GF27" s="47">
        <v>1273.54</v>
      </c>
      <c r="GG27" s="47">
        <v>1289.876</v>
      </c>
      <c r="GH27" s="47">
        <v>1302.6320000000001</v>
      </c>
      <c r="GI27" s="47">
        <v>1335.9639999999999</v>
      </c>
      <c r="GJ27" s="47">
        <v>1353.0029999999999</v>
      </c>
      <c r="GK27" s="47">
        <v>1368.5429999999999</v>
      </c>
      <c r="GL27" s="47">
        <v>1381.5730000000001</v>
      </c>
      <c r="GM27" s="47">
        <v>1405.328</v>
      </c>
      <c r="GN27" s="47">
        <v>1424.951</v>
      </c>
      <c r="GO27" s="47">
        <v>1443.6279999999999</v>
      </c>
      <c r="GP27" s="47">
        <v>1454.3779999999999</v>
      </c>
      <c r="GQ27" s="47">
        <v>1289.875</v>
      </c>
      <c r="GR27" s="47">
        <v>603.09849999999994</v>
      </c>
      <c r="GS27" s="47">
        <v>494.83699999999999</v>
      </c>
      <c r="GT27" s="47">
        <v>475.387</v>
      </c>
      <c r="GU27" s="47">
        <v>460.72699999999998</v>
      </c>
      <c r="GV27" s="47">
        <v>430.827</v>
      </c>
      <c r="GW27" s="47">
        <v>369.72699999999998</v>
      </c>
      <c r="GX27" s="47">
        <v>326.83199999999999</v>
      </c>
      <c r="GY27" s="47">
        <v>300.322</v>
      </c>
      <c r="GZ27" s="47">
        <v>286.58999999999997</v>
      </c>
      <c r="HA27" s="47">
        <v>244.363</v>
      </c>
      <c r="HB27" s="47">
        <v>281.37299999999999</v>
      </c>
      <c r="HC27" s="47">
        <v>330.90800000000002</v>
      </c>
      <c r="HD27" s="47">
        <v>398.00799999999998</v>
      </c>
      <c r="HE27" s="47">
        <v>413.70800000000003</v>
      </c>
      <c r="HF27" s="47">
        <v>443.608</v>
      </c>
      <c r="HG27" s="47">
        <v>461.00799999999998</v>
      </c>
      <c r="HH27" s="47">
        <v>481.50900000000001</v>
      </c>
      <c r="HI27" s="47">
        <v>526.79999999999995</v>
      </c>
      <c r="HJ27" s="47">
        <v>543.42499999999995</v>
      </c>
      <c r="HK27" s="47">
        <v>587.101</v>
      </c>
      <c r="HL27" s="47">
        <v>616.30600000000004</v>
      </c>
      <c r="HM27" s="47">
        <v>637.12900000000002</v>
      </c>
      <c r="HN27" s="47">
        <v>692.11900000000003</v>
      </c>
      <c r="HO27" s="47">
        <v>511.00900000000001</v>
      </c>
      <c r="HP27" s="47">
        <v>556.40899999999999</v>
      </c>
      <c r="HQ27" s="47">
        <v>573.673</v>
      </c>
      <c r="HR27" s="47">
        <v>931.24099999999999</v>
      </c>
      <c r="HS27" s="47">
        <v>829.40300000000002</v>
      </c>
      <c r="HT27" s="47">
        <v>729.11199999999997</v>
      </c>
      <c r="HU27" s="47">
        <v>413.55399999999997</v>
      </c>
      <c r="HV27" s="47">
        <v>413.55500000000001</v>
      </c>
      <c r="HW27" s="47">
        <v>437.565</v>
      </c>
      <c r="HX27" s="47">
        <v>461.065</v>
      </c>
      <c r="HY27" s="47">
        <v>475.60500000000002</v>
      </c>
      <c r="HZ27" s="47">
        <v>970.40700000000004</v>
      </c>
      <c r="IA27" s="47">
        <v>963.61</v>
      </c>
      <c r="IB27" s="47">
        <v>952.94799999999998</v>
      </c>
      <c r="IC27" s="47">
        <v>916.98299999999995</v>
      </c>
      <c r="ID27" s="47">
        <v>908.01300000000003</v>
      </c>
      <c r="IE27" s="47">
        <v>878.50800000000004</v>
      </c>
      <c r="IF27" s="47">
        <v>848.61400000000003</v>
      </c>
      <c r="IG27" s="47">
        <v>809.10799999999995</v>
      </c>
      <c r="IH27" s="47">
        <v>755.50699999999995</v>
      </c>
      <c r="II27" s="47">
        <v>755.50800000000004</v>
      </c>
      <c r="IJ27" s="47">
        <v>730.37800000000004</v>
      </c>
      <c r="IK27" s="47">
        <v>688.63300000000004</v>
      </c>
      <c r="IL27" s="47">
        <v>675.75800000000004</v>
      </c>
      <c r="IM27" s="47">
        <v>642.32500000000005</v>
      </c>
      <c r="IN27" s="47">
        <v>622.36199999999997</v>
      </c>
      <c r="IO27" s="47">
        <v>570.08600000000001</v>
      </c>
      <c r="IP27" s="47">
        <v>497.91899999999998</v>
      </c>
      <c r="IQ27" s="47">
        <v>439.125</v>
      </c>
      <c r="IR27" s="47">
        <v>778.10699999999997</v>
      </c>
      <c r="IS27" s="47">
        <v>803.45849999999996</v>
      </c>
      <c r="IT27" s="47">
        <v>787.15750000000003</v>
      </c>
      <c r="IU27" s="47">
        <v>772.14049999999997</v>
      </c>
      <c r="IV27" s="47">
        <v>736.78049999999996</v>
      </c>
      <c r="IW27" s="47">
        <v>656.29899999999998</v>
      </c>
      <c r="IX27" s="47">
        <v>597.98149999999998</v>
      </c>
      <c r="IY27" s="47">
        <v>599.52300000000002</v>
      </c>
      <c r="IZ27" s="47">
        <v>587.49199999999996</v>
      </c>
      <c r="JA27" s="47">
        <v>574.25199999999995</v>
      </c>
      <c r="JB27" s="47">
        <v>566.70600000000002</v>
      </c>
      <c r="JC27" s="47">
        <v>550.59199999999998</v>
      </c>
      <c r="JD27" s="47">
        <v>540.59199999999998</v>
      </c>
      <c r="JE27" s="47">
        <v>525.952</v>
      </c>
      <c r="JF27" s="47">
        <v>520.55700000000002</v>
      </c>
      <c r="JG27" s="47">
        <v>1183.1600000000001</v>
      </c>
      <c r="JH27" s="47">
        <v>893.26</v>
      </c>
      <c r="JI27" s="47">
        <v>13.183</v>
      </c>
      <c r="JJ27" s="47">
        <v>1021.9635</v>
      </c>
      <c r="JK27" s="47">
        <v>853.24699999999996</v>
      </c>
      <c r="JL27" s="47">
        <v>1307.8510000000001</v>
      </c>
      <c r="JM27" s="47">
        <v>1017.682</v>
      </c>
      <c r="JN27" s="47">
        <v>502.67700000000002</v>
      </c>
      <c r="JO27" s="47">
        <v>1059.8575000000001</v>
      </c>
      <c r="JP27" s="47">
        <v>1044.8585</v>
      </c>
      <c r="JQ27" s="47">
        <v>475.60599999999999</v>
      </c>
      <c r="JR27" s="47">
        <v>1454.3789999999999</v>
      </c>
      <c r="JS27" s="47">
        <v>1160.2175</v>
      </c>
      <c r="JT27" s="47">
        <v>988.71749999999997</v>
      </c>
      <c r="JU27" s="58">
        <v>658.69849999999997</v>
      </c>
    </row>
    <row r="28" spans="1:281" ht="15" customHeight="1" x14ac:dyDescent="0.25">
      <c r="A28" s="41" t="s">
        <v>24</v>
      </c>
      <c r="B28" s="46">
        <v>696.60400000000004</v>
      </c>
      <c r="C28" s="47">
        <v>673.21799999999996</v>
      </c>
      <c r="D28" s="47">
        <v>485.25700000000001</v>
      </c>
      <c r="E28" s="47">
        <v>409.58749999999998</v>
      </c>
      <c r="F28" s="47">
        <v>389.19450000000001</v>
      </c>
      <c r="G28" s="47">
        <v>382.03199999999998</v>
      </c>
      <c r="H28" s="47">
        <v>363.82100000000003</v>
      </c>
      <c r="I28" s="47">
        <v>356.62099999999998</v>
      </c>
      <c r="J28" s="47">
        <v>352.221</v>
      </c>
      <c r="K28" s="47">
        <v>334.32600000000002</v>
      </c>
      <c r="L28" s="47">
        <v>375.79500000000002</v>
      </c>
      <c r="M28" s="47">
        <v>417.68450000000001</v>
      </c>
      <c r="N28" s="47">
        <v>448.89949999999999</v>
      </c>
      <c r="O28" s="47">
        <v>465.66849999999999</v>
      </c>
      <c r="P28" s="47">
        <v>472.7355</v>
      </c>
      <c r="Q28" s="47">
        <v>474.68049999999999</v>
      </c>
      <c r="R28" s="47">
        <v>478.28550000000001</v>
      </c>
      <c r="S28" s="47">
        <v>490.08749999999998</v>
      </c>
      <c r="T28" s="47">
        <v>494.3655</v>
      </c>
      <c r="U28" s="47">
        <v>496.46550000000002</v>
      </c>
      <c r="V28" s="47">
        <v>515.00300000000004</v>
      </c>
      <c r="W28" s="47">
        <v>522.36900000000003</v>
      </c>
      <c r="X28" s="47">
        <v>541.19899999999996</v>
      </c>
      <c r="Y28" s="47">
        <v>541.20000000000005</v>
      </c>
      <c r="Z28" s="47">
        <v>551.51300000000003</v>
      </c>
      <c r="AA28" s="47">
        <v>571.54300000000001</v>
      </c>
      <c r="AB28" s="47">
        <v>579.17499999999995</v>
      </c>
      <c r="AC28" s="47">
        <v>613.14499999999998</v>
      </c>
      <c r="AD28" s="47">
        <v>676.875</v>
      </c>
      <c r="AE28" s="47">
        <v>800.65800000000002</v>
      </c>
      <c r="AF28" s="47">
        <v>815.45799999999997</v>
      </c>
      <c r="AG28" s="47">
        <v>631.01400000000001</v>
      </c>
      <c r="AH28" s="47">
        <v>651.21100000000001</v>
      </c>
      <c r="AI28" s="47">
        <v>669.50400000000002</v>
      </c>
      <c r="AJ28" s="47">
        <v>680.46100000000001</v>
      </c>
      <c r="AK28" s="47">
        <v>694.85699999999997</v>
      </c>
      <c r="AL28" s="47">
        <v>723.20100000000002</v>
      </c>
      <c r="AM28" s="47">
        <v>725.27700000000004</v>
      </c>
      <c r="AN28" s="47">
        <v>744.56200000000001</v>
      </c>
      <c r="AO28" s="47">
        <v>777.06500000000005</v>
      </c>
      <c r="AP28" s="47">
        <v>801.48299999999995</v>
      </c>
      <c r="AQ28" s="47">
        <v>816.82899999999995</v>
      </c>
      <c r="AR28" s="47">
        <v>822.48500000000001</v>
      </c>
      <c r="AS28" s="47">
        <v>824.78499999999997</v>
      </c>
      <c r="AT28" s="47">
        <v>833.68499999999995</v>
      </c>
      <c r="AU28" s="47">
        <v>806.88300000000004</v>
      </c>
      <c r="AV28" s="47">
        <v>334.32499999999999</v>
      </c>
      <c r="AW28" s="47">
        <v>332.61799999999999</v>
      </c>
      <c r="AX28" s="47">
        <v>259.55399999999997</v>
      </c>
      <c r="AY28" s="47">
        <v>243.23699999999999</v>
      </c>
      <c r="AZ28" s="47">
        <v>239.23699999999999</v>
      </c>
      <c r="BA28" s="47">
        <v>223.43700000000001</v>
      </c>
      <c r="BB28" s="47">
        <v>208.048</v>
      </c>
      <c r="BC28" s="47">
        <v>195.62700000000001</v>
      </c>
      <c r="BD28" s="47">
        <v>180.24799999999999</v>
      </c>
      <c r="BE28" s="47">
        <v>170.87899999999999</v>
      </c>
      <c r="BF28" s="47">
        <v>162.90299999999999</v>
      </c>
      <c r="BG28" s="47">
        <v>170.87799999999999</v>
      </c>
      <c r="BH28" s="47">
        <v>147.137</v>
      </c>
      <c r="BI28" s="47">
        <v>145.172</v>
      </c>
      <c r="BJ28" s="47">
        <v>125.373</v>
      </c>
      <c r="BK28" s="47">
        <v>104.72</v>
      </c>
      <c r="BL28" s="47">
        <v>96.034999999999997</v>
      </c>
      <c r="BM28" s="47">
        <v>85.103999999999999</v>
      </c>
      <c r="BN28" s="47">
        <v>77.319000000000003</v>
      </c>
      <c r="BO28" s="47">
        <v>63.392000000000003</v>
      </c>
      <c r="BP28" s="47">
        <v>28.076000000000001</v>
      </c>
      <c r="BQ28" s="47">
        <v>10.634</v>
      </c>
      <c r="BR28" s="47">
        <v>9.9999999999989008E-4</v>
      </c>
      <c r="BS28" s="47">
        <v>7.625</v>
      </c>
      <c r="BT28" s="47">
        <v>30.596</v>
      </c>
      <c r="BU28" s="47">
        <v>43.68</v>
      </c>
      <c r="BV28" s="47">
        <v>58.68</v>
      </c>
      <c r="BW28" s="47">
        <v>72.316999999999993</v>
      </c>
      <c r="BX28" s="47">
        <v>83.316999999999993</v>
      </c>
      <c r="BY28" s="47">
        <v>91.521000000000001</v>
      </c>
      <c r="BZ28" s="47">
        <v>470.29899999999998</v>
      </c>
      <c r="CA28" s="47">
        <v>113.61</v>
      </c>
      <c r="CB28" s="47">
        <v>129.46700000000001</v>
      </c>
      <c r="CC28" s="47">
        <v>142.38800000000001</v>
      </c>
      <c r="CD28" s="47">
        <v>147.59700000000001</v>
      </c>
      <c r="CE28" s="47">
        <v>151.126</v>
      </c>
      <c r="CF28" s="47">
        <v>159.54</v>
      </c>
      <c r="CG28" s="47">
        <v>166.702</v>
      </c>
      <c r="CH28" s="47">
        <v>175.30500000000001</v>
      </c>
      <c r="CI28" s="47">
        <v>177.79900000000001</v>
      </c>
      <c r="CJ28" s="47">
        <v>192.20599999999999</v>
      </c>
      <c r="CK28" s="47">
        <v>209.48400000000001</v>
      </c>
      <c r="CL28" s="47">
        <v>221.965</v>
      </c>
      <c r="CM28" s="47">
        <v>118.387</v>
      </c>
      <c r="CN28" s="47">
        <v>129.81299999999999</v>
      </c>
      <c r="CO28" s="47">
        <v>121.78700000000001</v>
      </c>
      <c r="CP28" s="47">
        <v>136.44399999999999</v>
      </c>
      <c r="CQ28" s="47">
        <v>152.86099999999999</v>
      </c>
      <c r="CR28" s="47">
        <v>156.66300000000001</v>
      </c>
      <c r="CS28" s="47">
        <v>159.37100000000001</v>
      </c>
      <c r="CT28" s="47">
        <v>136.22200000000001</v>
      </c>
      <c r="CU28" s="47">
        <v>499.99400000000003</v>
      </c>
      <c r="CV28" s="47">
        <v>504.95</v>
      </c>
      <c r="CW28" s="47">
        <v>446.61500000000001</v>
      </c>
      <c r="CX28" s="47">
        <v>437.44099999999997</v>
      </c>
      <c r="CY28" s="47">
        <v>432.32100000000003</v>
      </c>
      <c r="CZ28" s="47">
        <v>422.54199999999997</v>
      </c>
      <c r="DA28" s="47">
        <v>294.72199999999998</v>
      </c>
      <c r="DB28" s="47">
        <v>173.78899999999999</v>
      </c>
      <c r="DC28" s="47">
        <v>248.88300000000001</v>
      </c>
      <c r="DD28" s="47">
        <v>504.94900000000001</v>
      </c>
      <c r="DE28" s="47">
        <v>230.60599999999999</v>
      </c>
      <c r="DF28" s="47">
        <v>216.536</v>
      </c>
      <c r="DG28" s="47">
        <v>201.70500000000001</v>
      </c>
      <c r="DH28" s="47">
        <v>196.85599999999999</v>
      </c>
      <c r="DI28" s="47">
        <v>188.934</v>
      </c>
      <c r="DJ28" s="47">
        <v>187.22900000000001</v>
      </c>
      <c r="DK28" s="47">
        <v>180.31899999999999</v>
      </c>
      <c r="DL28" s="47">
        <v>66.944999999999993</v>
      </c>
      <c r="DM28" s="47">
        <v>100.498</v>
      </c>
      <c r="DN28" s="47">
        <v>108.94199999999999</v>
      </c>
      <c r="DO28" s="47">
        <v>143.14500000000001</v>
      </c>
      <c r="DP28" s="47">
        <v>152.33600000000001</v>
      </c>
      <c r="DQ28" s="47">
        <v>194.142</v>
      </c>
      <c r="DR28" s="47">
        <v>249.74199999999999</v>
      </c>
      <c r="DS28" s="47">
        <v>324.29199999999997</v>
      </c>
      <c r="DT28" s="47">
        <v>339.14400000000001</v>
      </c>
      <c r="DU28" s="47">
        <v>350.26</v>
      </c>
      <c r="DV28" s="47">
        <v>357.05650000000003</v>
      </c>
      <c r="DW28" s="47">
        <v>362.66950000000003</v>
      </c>
      <c r="DX28" s="47">
        <v>141.13499999999999</v>
      </c>
      <c r="DY28" s="47">
        <v>148.482</v>
      </c>
      <c r="DZ28" s="47">
        <v>491.65699999999998</v>
      </c>
      <c r="EA28" s="47">
        <v>819.45799999999997</v>
      </c>
      <c r="EB28" s="47">
        <v>816.65800000000002</v>
      </c>
      <c r="EC28" s="47">
        <v>181.77099999999999</v>
      </c>
      <c r="ED28" s="47">
        <v>518.90300000000002</v>
      </c>
      <c r="EE28" s="47">
        <v>836.45799999999997</v>
      </c>
      <c r="EF28" s="47">
        <v>126.498</v>
      </c>
      <c r="EG28" s="47">
        <v>176.50399999999999</v>
      </c>
      <c r="EH28" s="47">
        <v>188.14699999999999</v>
      </c>
      <c r="EI28" s="47">
        <v>226.29599999999999</v>
      </c>
      <c r="EJ28" s="47">
        <v>237.59800000000001</v>
      </c>
      <c r="EK28" s="47">
        <v>240.69800000000001</v>
      </c>
      <c r="EL28" s="47">
        <v>240.25399999999999</v>
      </c>
      <c r="EM28" s="47">
        <v>253.95400000000001</v>
      </c>
      <c r="EN28" s="47">
        <v>267.09800000000001</v>
      </c>
      <c r="EO28" s="47">
        <v>299.08499999999998</v>
      </c>
      <c r="EP28" s="47">
        <v>332.00599999999997</v>
      </c>
      <c r="EQ28" s="47">
        <v>344.66399999999999</v>
      </c>
      <c r="ER28" s="47">
        <v>351.214</v>
      </c>
      <c r="ES28" s="47">
        <v>362.29500000000002</v>
      </c>
      <c r="ET28" s="47">
        <v>381.80700000000002</v>
      </c>
      <c r="EU28" s="47">
        <v>398.34300000000002</v>
      </c>
      <c r="EV28" s="47">
        <v>398.34399999999999</v>
      </c>
      <c r="EW28" s="47">
        <v>57.183</v>
      </c>
      <c r="EX28" s="47">
        <v>62.058999999999997</v>
      </c>
      <c r="EY28" s="47">
        <v>109.34099999999999</v>
      </c>
      <c r="EZ28" s="47">
        <v>79.832999999999998</v>
      </c>
      <c r="FA28" s="47">
        <v>927.46550000000002</v>
      </c>
      <c r="FB28" s="47">
        <v>907.3125</v>
      </c>
      <c r="FC28" s="47">
        <v>831.45950000000005</v>
      </c>
      <c r="FD28" s="47">
        <v>823.90650000000005</v>
      </c>
      <c r="FE28" s="47">
        <v>813.00350000000003</v>
      </c>
      <c r="FF28" s="47">
        <v>738.53549999999996</v>
      </c>
      <c r="FG28" s="47">
        <v>787.3175</v>
      </c>
      <c r="FH28" s="47">
        <v>738.34950000000003</v>
      </c>
      <c r="FI28" s="47">
        <v>696.2405</v>
      </c>
      <c r="FJ28" s="47">
        <v>671.06949999999995</v>
      </c>
      <c r="FK28" s="47">
        <v>555.71050000000002</v>
      </c>
      <c r="FL28" s="47">
        <v>517.53549999999996</v>
      </c>
      <c r="FM28" s="47">
        <v>501.64350000000002</v>
      </c>
      <c r="FN28" s="47">
        <v>435.44349999999997</v>
      </c>
      <c r="FO28" s="47">
        <v>413.88850000000002</v>
      </c>
      <c r="FP28" s="47">
        <v>409.97149999999999</v>
      </c>
      <c r="FQ28" s="47">
        <v>402.63749999999999</v>
      </c>
      <c r="FR28" s="47">
        <v>390.4255</v>
      </c>
      <c r="FS28" s="47">
        <v>372.52550000000002</v>
      </c>
      <c r="FT28" s="47">
        <v>126.67</v>
      </c>
      <c r="FU28" s="47">
        <v>117.23099999999999</v>
      </c>
      <c r="FV28" s="47">
        <v>67.424000000000007</v>
      </c>
      <c r="FW28" s="47">
        <v>811.88300000000004</v>
      </c>
      <c r="FX28" s="47">
        <v>909.2645</v>
      </c>
      <c r="FY28" s="47">
        <v>409.47899999999998</v>
      </c>
      <c r="FZ28" s="47">
        <v>443.59800000000001</v>
      </c>
      <c r="GA28" s="47">
        <v>469.548</v>
      </c>
      <c r="GB28" s="47">
        <v>489.02300000000002</v>
      </c>
      <c r="GC28" s="47">
        <v>507.995</v>
      </c>
      <c r="GD28" s="47">
        <v>581.07100000000003</v>
      </c>
      <c r="GE28" s="47">
        <v>641.07399999999996</v>
      </c>
      <c r="GF28" s="47">
        <v>672.30200000000002</v>
      </c>
      <c r="GG28" s="47">
        <v>688.63800000000003</v>
      </c>
      <c r="GH28" s="47">
        <v>701.39400000000001</v>
      </c>
      <c r="GI28" s="47">
        <v>734.726</v>
      </c>
      <c r="GJ28" s="47">
        <v>751.76499999999999</v>
      </c>
      <c r="GK28" s="47">
        <v>767.30499999999995</v>
      </c>
      <c r="GL28" s="47">
        <v>780.33500000000004</v>
      </c>
      <c r="GM28" s="47">
        <v>804.09</v>
      </c>
      <c r="GN28" s="47">
        <v>823.71299999999997</v>
      </c>
      <c r="GO28" s="47">
        <v>842.39</v>
      </c>
      <c r="GP28" s="47">
        <v>853.14</v>
      </c>
      <c r="GQ28" s="47">
        <v>688.63699999999994</v>
      </c>
      <c r="GR28" s="47">
        <v>352.25099999999998</v>
      </c>
      <c r="GS28" s="47">
        <v>940.89149999999995</v>
      </c>
      <c r="GT28" s="47">
        <v>921.44150000000002</v>
      </c>
      <c r="GU28" s="47">
        <v>906.78150000000005</v>
      </c>
      <c r="GV28" s="47">
        <v>876.88149999999996</v>
      </c>
      <c r="GW28" s="47">
        <v>815.78150000000005</v>
      </c>
      <c r="GX28" s="47">
        <v>772.88649999999996</v>
      </c>
      <c r="GY28" s="47">
        <v>746.37649999999996</v>
      </c>
      <c r="GZ28" s="47">
        <v>732.64449999999999</v>
      </c>
      <c r="HA28" s="47">
        <v>690.41750000000002</v>
      </c>
      <c r="HB28" s="47">
        <v>678.53499999999997</v>
      </c>
      <c r="HC28" s="47">
        <v>629</v>
      </c>
      <c r="HD28" s="47">
        <v>561.9</v>
      </c>
      <c r="HE28" s="47">
        <v>546.20000000000005</v>
      </c>
      <c r="HF28" s="47">
        <v>516.29999999999995</v>
      </c>
      <c r="HG28" s="47">
        <v>498.9</v>
      </c>
      <c r="HH28" s="47">
        <v>478.399</v>
      </c>
      <c r="HI28" s="47">
        <v>523.69000000000005</v>
      </c>
      <c r="HJ28" s="47">
        <v>540.31500000000005</v>
      </c>
      <c r="HK28" s="47">
        <v>583.99099999999999</v>
      </c>
      <c r="HL28" s="47">
        <v>613.19600000000003</v>
      </c>
      <c r="HM28" s="47">
        <v>634.01900000000001</v>
      </c>
      <c r="HN28" s="47">
        <v>668.03099999999995</v>
      </c>
      <c r="HO28" s="47">
        <v>448.899</v>
      </c>
      <c r="HP28" s="47">
        <v>403.49900000000002</v>
      </c>
      <c r="HQ28" s="47">
        <v>402.92950000000002</v>
      </c>
      <c r="HR28" s="47">
        <v>928.13099999999997</v>
      </c>
      <c r="HS28" s="47">
        <v>826.29300000000001</v>
      </c>
      <c r="HT28" s="47">
        <v>726.00199999999995</v>
      </c>
      <c r="HU28" s="47">
        <v>859.60850000000005</v>
      </c>
      <c r="HV28" s="47">
        <v>669.82899999999995</v>
      </c>
      <c r="HW28" s="47">
        <v>693.83900000000006</v>
      </c>
      <c r="HX28" s="47">
        <v>717.33900000000006</v>
      </c>
      <c r="HY28" s="47">
        <v>731.87900000000002</v>
      </c>
      <c r="HZ28" s="47">
        <v>427.51900000000001</v>
      </c>
      <c r="IA28" s="47">
        <v>434.31599999999997</v>
      </c>
      <c r="IB28" s="47">
        <v>444.97800000000001</v>
      </c>
      <c r="IC28" s="47">
        <v>480.94299999999998</v>
      </c>
      <c r="ID28" s="47">
        <v>480.38299999999998</v>
      </c>
      <c r="IE28" s="47">
        <v>450.87799999999999</v>
      </c>
      <c r="IF28" s="47">
        <v>420.98399999999998</v>
      </c>
      <c r="IG28" s="47">
        <v>381.47800000000001</v>
      </c>
      <c r="IH28" s="47">
        <v>327.87700000000001</v>
      </c>
      <c r="II28" s="47">
        <v>327.87799999999999</v>
      </c>
      <c r="IJ28" s="47">
        <v>353.00599999999997</v>
      </c>
      <c r="IK28" s="47">
        <v>394.75099999999998</v>
      </c>
      <c r="IL28" s="47">
        <v>407.62599999999998</v>
      </c>
      <c r="IM28" s="47">
        <v>441.05900000000003</v>
      </c>
      <c r="IN28" s="47">
        <v>461.02199999999999</v>
      </c>
      <c r="IO28" s="47">
        <v>513.298</v>
      </c>
      <c r="IP28" s="47">
        <v>585.46500000000003</v>
      </c>
      <c r="IQ28" s="47">
        <v>644.25900000000001</v>
      </c>
      <c r="IR28" s="47">
        <v>305.27699999999999</v>
      </c>
      <c r="IS28" s="47">
        <v>265.34500000000003</v>
      </c>
      <c r="IT28" s="47">
        <v>279.35899999999998</v>
      </c>
      <c r="IU28" s="47">
        <v>264.34199999999998</v>
      </c>
      <c r="IV28" s="47">
        <v>228.982</v>
      </c>
      <c r="IW28" s="47">
        <v>303.60899999999998</v>
      </c>
      <c r="IX28" s="47">
        <v>350.483</v>
      </c>
      <c r="IY28" s="47">
        <v>379.80500000000001</v>
      </c>
      <c r="IZ28" s="47">
        <v>391.83600000000001</v>
      </c>
      <c r="JA28" s="47">
        <v>405.07600000000002</v>
      </c>
      <c r="JB28" s="47">
        <v>412.62200000000001</v>
      </c>
      <c r="JC28" s="47">
        <v>419.16050000000001</v>
      </c>
      <c r="JD28" s="47">
        <v>409.16050000000001</v>
      </c>
      <c r="JE28" s="47">
        <v>394.52050000000003</v>
      </c>
      <c r="JF28" s="47">
        <v>389.12549999999999</v>
      </c>
      <c r="JG28" s="47">
        <v>491.66199999999998</v>
      </c>
      <c r="JH28" s="47">
        <v>812.88300000000004</v>
      </c>
      <c r="JI28" s="47">
        <v>909.26549999999997</v>
      </c>
      <c r="JJ28" s="47">
        <v>187.071</v>
      </c>
      <c r="JK28" s="47">
        <v>523.10299999999995</v>
      </c>
      <c r="JL28" s="47">
        <v>706.61300000000006</v>
      </c>
      <c r="JM28" s="47">
        <v>416.44400000000002</v>
      </c>
      <c r="JN28" s="47">
        <v>948.73149999999998</v>
      </c>
      <c r="JO28" s="47">
        <v>224.965</v>
      </c>
      <c r="JP28" s="47">
        <v>180.083</v>
      </c>
      <c r="JQ28" s="47">
        <v>731.88</v>
      </c>
      <c r="JR28" s="47">
        <v>853.14099999999996</v>
      </c>
      <c r="JS28" s="47">
        <v>295.44200000000001</v>
      </c>
      <c r="JT28" s="47">
        <v>153.82499999999999</v>
      </c>
      <c r="JU28" s="58">
        <v>296.65100000000001</v>
      </c>
    </row>
    <row r="29" spans="1:281" ht="15" customHeight="1" x14ac:dyDescent="0.25">
      <c r="A29" s="41" t="s">
        <v>401</v>
      </c>
      <c r="B29" s="46">
        <v>852.66449999999998</v>
      </c>
      <c r="C29" s="47">
        <v>829.27850000000001</v>
      </c>
      <c r="D29" s="47">
        <v>811.00649999999996</v>
      </c>
      <c r="E29" s="47">
        <v>735.33699999999999</v>
      </c>
      <c r="F29" s="47">
        <v>714.94399999999996</v>
      </c>
      <c r="G29" s="47">
        <v>707.78150000000005</v>
      </c>
      <c r="H29" s="47">
        <v>689.57050000000004</v>
      </c>
      <c r="I29" s="47">
        <v>682.37049999999999</v>
      </c>
      <c r="J29" s="47">
        <v>677.97050000000002</v>
      </c>
      <c r="K29" s="47">
        <v>660.07550000000003</v>
      </c>
      <c r="L29" s="47">
        <v>644.83900000000006</v>
      </c>
      <c r="M29" s="47">
        <v>602.94949999999994</v>
      </c>
      <c r="N29" s="47">
        <v>571.73450000000003</v>
      </c>
      <c r="O29" s="47">
        <v>554.96550000000002</v>
      </c>
      <c r="P29" s="47">
        <v>547.89850000000001</v>
      </c>
      <c r="Q29" s="47">
        <v>545.95349999999996</v>
      </c>
      <c r="R29" s="47">
        <v>542.34849999999994</v>
      </c>
      <c r="S29" s="47">
        <v>530.54650000000004</v>
      </c>
      <c r="T29" s="47">
        <v>526.26850000000002</v>
      </c>
      <c r="U29" s="47">
        <v>524.16849999999999</v>
      </c>
      <c r="V29" s="47">
        <v>505.63099999999997</v>
      </c>
      <c r="W29" s="47">
        <v>498.26499999999999</v>
      </c>
      <c r="X29" s="47">
        <v>479.435</v>
      </c>
      <c r="Y29" s="47">
        <v>479.43400000000003</v>
      </c>
      <c r="Z29" s="47">
        <v>469.12099999999998</v>
      </c>
      <c r="AA29" s="47">
        <v>449.09100000000001</v>
      </c>
      <c r="AB29" s="47">
        <v>441.459</v>
      </c>
      <c r="AC29" s="47">
        <v>407.48899999999998</v>
      </c>
      <c r="AD29" s="47">
        <v>471.21899999999999</v>
      </c>
      <c r="AE29" s="47">
        <v>595.00199999999995</v>
      </c>
      <c r="AF29" s="47">
        <v>609.80200000000002</v>
      </c>
      <c r="AG29" s="47">
        <v>425.35599999999999</v>
      </c>
      <c r="AH29" s="47">
        <v>445.553</v>
      </c>
      <c r="AI29" s="47">
        <v>463.846</v>
      </c>
      <c r="AJ29" s="47">
        <v>474.803</v>
      </c>
      <c r="AK29" s="47">
        <v>489.19900000000001</v>
      </c>
      <c r="AL29" s="47">
        <v>517.54300000000001</v>
      </c>
      <c r="AM29" s="47">
        <v>519.61900000000003</v>
      </c>
      <c r="AN29" s="47">
        <v>538.904</v>
      </c>
      <c r="AO29" s="47">
        <v>566.76199999999994</v>
      </c>
      <c r="AP29" s="47">
        <v>542.34400000000005</v>
      </c>
      <c r="AQ29" s="47">
        <v>526.99800000000005</v>
      </c>
      <c r="AR29" s="47">
        <v>515.99800000000005</v>
      </c>
      <c r="AS29" s="47">
        <v>518.298</v>
      </c>
      <c r="AT29" s="47">
        <v>504.798</v>
      </c>
      <c r="AU29" s="47">
        <v>547.74400000000003</v>
      </c>
      <c r="AV29" s="47">
        <v>660.07449999999994</v>
      </c>
      <c r="AW29" s="47">
        <v>658.36749999999995</v>
      </c>
      <c r="AX29" s="47">
        <v>585.30349999999999</v>
      </c>
      <c r="AY29" s="47">
        <v>568.98649999999998</v>
      </c>
      <c r="AZ29" s="47">
        <v>564.98649999999998</v>
      </c>
      <c r="BA29" s="47">
        <v>549.18650000000002</v>
      </c>
      <c r="BB29" s="47">
        <v>533.79750000000001</v>
      </c>
      <c r="BC29" s="47">
        <v>521.37649999999996</v>
      </c>
      <c r="BD29" s="47">
        <v>505.9975</v>
      </c>
      <c r="BE29" s="47">
        <v>496.62849999999997</v>
      </c>
      <c r="BF29" s="47">
        <v>488.65249999999997</v>
      </c>
      <c r="BG29" s="47">
        <v>496.6275</v>
      </c>
      <c r="BH29" s="47">
        <v>472.88650000000001</v>
      </c>
      <c r="BI29" s="47">
        <v>470.92149999999998</v>
      </c>
      <c r="BJ29" s="47">
        <v>451.1225</v>
      </c>
      <c r="BK29" s="47">
        <v>430.46949999999998</v>
      </c>
      <c r="BL29" s="47">
        <v>421.78449999999998</v>
      </c>
      <c r="BM29" s="47">
        <v>410.8535</v>
      </c>
      <c r="BN29" s="47">
        <v>403.06849999999997</v>
      </c>
      <c r="BO29" s="47">
        <v>389.14150000000001</v>
      </c>
      <c r="BP29" s="47">
        <v>385.13049999999998</v>
      </c>
      <c r="BQ29" s="47">
        <v>367.68849999999998</v>
      </c>
      <c r="BR29" s="47">
        <v>357.05549999999999</v>
      </c>
      <c r="BS29" s="47">
        <v>349.43150000000003</v>
      </c>
      <c r="BT29" s="47">
        <v>326.46249999999998</v>
      </c>
      <c r="BU29" s="47">
        <v>339.54649999999998</v>
      </c>
      <c r="BV29" s="47">
        <v>354.54649999999998</v>
      </c>
      <c r="BW29" s="47">
        <v>368.18349999999998</v>
      </c>
      <c r="BX29" s="47">
        <v>379.18349999999998</v>
      </c>
      <c r="BY29" s="47">
        <v>387.38749999999999</v>
      </c>
      <c r="BZ29" s="47">
        <v>796.04849999999999</v>
      </c>
      <c r="CA29" s="47">
        <v>409.47649999999999</v>
      </c>
      <c r="CB29" s="47">
        <v>425.33350000000002</v>
      </c>
      <c r="CC29" s="47">
        <v>438.25450000000001</v>
      </c>
      <c r="CD29" s="47">
        <v>443.46350000000001</v>
      </c>
      <c r="CE29" s="47">
        <v>446.99250000000001</v>
      </c>
      <c r="CF29" s="47">
        <v>455.40649999999999</v>
      </c>
      <c r="CG29" s="47">
        <v>462.56849999999997</v>
      </c>
      <c r="CH29" s="47">
        <v>471.17149999999998</v>
      </c>
      <c r="CI29" s="47">
        <v>473.66550000000001</v>
      </c>
      <c r="CJ29" s="47">
        <v>488.07249999999999</v>
      </c>
      <c r="CK29" s="47">
        <v>505.35050000000001</v>
      </c>
      <c r="CL29" s="47">
        <v>517.83150000000001</v>
      </c>
      <c r="CM29" s="47">
        <v>414.25349999999997</v>
      </c>
      <c r="CN29" s="47">
        <v>425.67950000000002</v>
      </c>
      <c r="CO29" s="47">
        <v>417.65350000000001</v>
      </c>
      <c r="CP29" s="47">
        <v>432.31049999999999</v>
      </c>
      <c r="CQ29" s="47">
        <v>448.72750000000002</v>
      </c>
      <c r="CR29" s="47">
        <v>452.52949999999998</v>
      </c>
      <c r="CS29" s="47">
        <v>455.23750000000001</v>
      </c>
      <c r="CT29" s="47">
        <v>432.08850000000001</v>
      </c>
      <c r="CU29" s="47">
        <v>825.74350000000004</v>
      </c>
      <c r="CV29" s="47">
        <v>830.69949999999994</v>
      </c>
      <c r="CW29" s="47">
        <v>772.36450000000002</v>
      </c>
      <c r="CX29" s="47">
        <v>763.19050000000004</v>
      </c>
      <c r="CY29" s="47">
        <v>758.07050000000004</v>
      </c>
      <c r="CZ29" s="47">
        <v>748.29150000000004</v>
      </c>
      <c r="DA29" s="47">
        <v>620.47149999999999</v>
      </c>
      <c r="DB29" s="47">
        <v>499.5385</v>
      </c>
      <c r="DC29" s="47">
        <v>574.63250000000005</v>
      </c>
      <c r="DD29" s="47">
        <v>830.69849999999997</v>
      </c>
      <c r="DE29" s="47">
        <v>556.35550000000001</v>
      </c>
      <c r="DF29" s="47">
        <v>542.28549999999996</v>
      </c>
      <c r="DG29" s="47">
        <v>527.45450000000005</v>
      </c>
      <c r="DH29" s="47">
        <v>522.60550000000001</v>
      </c>
      <c r="DI29" s="47">
        <v>514.68349999999998</v>
      </c>
      <c r="DJ29" s="47">
        <v>512.97850000000005</v>
      </c>
      <c r="DK29" s="47">
        <v>506.06849999999997</v>
      </c>
      <c r="DL29" s="47">
        <v>290.11149999999998</v>
      </c>
      <c r="DM29" s="47">
        <v>256.55849999999998</v>
      </c>
      <c r="DN29" s="47">
        <v>248.11449999999999</v>
      </c>
      <c r="DO29" s="47">
        <v>213.91149999999999</v>
      </c>
      <c r="DP29" s="47">
        <v>204.72049999999999</v>
      </c>
      <c r="DQ29" s="47">
        <v>162.9145</v>
      </c>
      <c r="DR29" s="47">
        <v>107.3145</v>
      </c>
      <c r="DS29" s="47">
        <v>32.764499999999998</v>
      </c>
      <c r="DT29" s="47">
        <v>17.912500000000001</v>
      </c>
      <c r="DU29" s="47">
        <v>6.7965</v>
      </c>
      <c r="DV29" s="47">
        <v>0</v>
      </c>
      <c r="DW29" s="47">
        <v>5.6130000000000004</v>
      </c>
      <c r="DX29" s="47">
        <v>437.00150000000002</v>
      </c>
      <c r="DY29" s="47">
        <v>444.3485</v>
      </c>
      <c r="DZ29" s="47">
        <v>817.40650000000005</v>
      </c>
      <c r="EA29" s="47">
        <v>613.80200000000002</v>
      </c>
      <c r="EB29" s="47">
        <v>611.00199999999995</v>
      </c>
      <c r="EC29" s="47">
        <v>477.63749999999999</v>
      </c>
      <c r="ED29" s="47">
        <v>509.53100000000001</v>
      </c>
      <c r="EE29" s="47">
        <v>630.80200000000002</v>
      </c>
      <c r="EF29" s="47">
        <v>282.55849999999998</v>
      </c>
      <c r="EG29" s="47">
        <v>332.56450000000001</v>
      </c>
      <c r="EH29" s="47">
        <v>344.20749999999998</v>
      </c>
      <c r="EI29" s="47">
        <v>382.35649999999998</v>
      </c>
      <c r="EJ29" s="47">
        <v>393.6585</v>
      </c>
      <c r="EK29" s="47">
        <v>396.75850000000003</v>
      </c>
      <c r="EL29" s="47">
        <v>474.43150000000003</v>
      </c>
      <c r="EM29" s="47">
        <v>410.0145</v>
      </c>
      <c r="EN29" s="47">
        <v>423.1585</v>
      </c>
      <c r="EO29" s="47">
        <v>455.14550000000003</v>
      </c>
      <c r="EP29" s="47">
        <v>488.06650000000002</v>
      </c>
      <c r="EQ29" s="47">
        <v>500.72449999999998</v>
      </c>
      <c r="ER29" s="47">
        <v>507.27449999999999</v>
      </c>
      <c r="ES29" s="47">
        <v>518.35550000000001</v>
      </c>
      <c r="ET29" s="47">
        <v>537.86749999999995</v>
      </c>
      <c r="EU29" s="47">
        <v>554.40350000000001</v>
      </c>
      <c r="EV29" s="47">
        <v>554.40449999999998</v>
      </c>
      <c r="EW29" s="47">
        <v>382.9325</v>
      </c>
      <c r="EX29" s="47">
        <v>387.80849999999998</v>
      </c>
      <c r="EY29" s="47">
        <v>435.09050000000002</v>
      </c>
      <c r="EZ29" s="47">
        <v>405.58249999999998</v>
      </c>
      <c r="FA29" s="47">
        <v>570.40899999999999</v>
      </c>
      <c r="FB29" s="47">
        <v>550.25599999999997</v>
      </c>
      <c r="FC29" s="47">
        <v>474.40300000000002</v>
      </c>
      <c r="FD29" s="47">
        <v>466.85</v>
      </c>
      <c r="FE29" s="47">
        <v>455.947</v>
      </c>
      <c r="FF29" s="47">
        <v>381.47899999999998</v>
      </c>
      <c r="FG29" s="47">
        <v>430.26100000000002</v>
      </c>
      <c r="FH29" s="47">
        <v>381.29300000000001</v>
      </c>
      <c r="FI29" s="47">
        <v>339.18400000000003</v>
      </c>
      <c r="FJ29" s="47">
        <v>314.01299999999998</v>
      </c>
      <c r="FK29" s="47">
        <v>198.654</v>
      </c>
      <c r="FL29" s="47">
        <v>160.47900000000001</v>
      </c>
      <c r="FM29" s="47">
        <v>144.58699999999999</v>
      </c>
      <c r="FN29" s="47">
        <v>78.387</v>
      </c>
      <c r="FO29" s="47">
        <v>56.832000000000001</v>
      </c>
      <c r="FP29" s="47">
        <v>52.914999999999999</v>
      </c>
      <c r="FQ29" s="47">
        <v>45.581000000000003</v>
      </c>
      <c r="FR29" s="47">
        <v>33.369</v>
      </c>
      <c r="FS29" s="47">
        <v>15.468999999999999</v>
      </c>
      <c r="FT29" s="47">
        <v>452.41950000000003</v>
      </c>
      <c r="FU29" s="47">
        <v>442.98050000000001</v>
      </c>
      <c r="FV29" s="47">
        <v>393.17349999999999</v>
      </c>
      <c r="FW29" s="47">
        <v>552.74400000000003</v>
      </c>
      <c r="FX29" s="47">
        <v>552.20799999999997</v>
      </c>
      <c r="FY29" s="47">
        <v>565.53949999999998</v>
      </c>
      <c r="FZ29" s="47">
        <v>599.6585</v>
      </c>
      <c r="GA29" s="47">
        <v>625.60850000000005</v>
      </c>
      <c r="GB29" s="47">
        <v>645.08349999999996</v>
      </c>
      <c r="GC29" s="47">
        <v>664.05550000000005</v>
      </c>
      <c r="GD29" s="47">
        <v>737.13149999999996</v>
      </c>
      <c r="GE29" s="47">
        <v>797.1345</v>
      </c>
      <c r="GF29" s="47">
        <v>828.36249999999995</v>
      </c>
      <c r="GG29" s="47">
        <v>844.69849999999997</v>
      </c>
      <c r="GH29" s="47">
        <v>857.45450000000005</v>
      </c>
      <c r="GI29" s="47">
        <v>890.78650000000005</v>
      </c>
      <c r="GJ29" s="47">
        <v>907.82550000000003</v>
      </c>
      <c r="GK29" s="47">
        <v>923.3655</v>
      </c>
      <c r="GL29" s="47">
        <v>936.39549999999997</v>
      </c>
      <c r="GM29" s="47">
        <v>960.15049999999997</v>
      </c>
      <c r="GN29" s="47">
        <v>979.77350000000001</v>
      </c>
      <c r="GO29" s="47">
        <v>998.45050000000003</v>
      </c>
      <c r="GP29" s="47">
        <v>1009.2005</v>
      </c>
      <c r="GQ29" s="47">
        <v>844.69749999999999</v>
      </c>
      <c r="GR29" s="47">
        <v>64.072500000000005</v>
      </c>
      <c r="GS29" s="47">
        <v>583.83500000000004</v>
      </c>
      <c r="GT29" s="47">
        <v>564.38499999999999</v>
      </c>
      <c r="GU29" s="47">
        <v>549.72500000000002</v>
      </c>
      <c r="GV29" s="47">
        <v>519.82500000000005</v>
      </c>
      <c r="GW29" s="47">
        <v>458.72500000000002</v>
      </c>
      <c r="GX29" s="47">
        <v>415.83</v>
      </c>
      <c r="GY29" s="47">
        <v>389.32</v>
      </c>
      <c r="GZ29" s="47">
        <v>375.58800000000002</v>
      </c>
      <c r="HA29" s="47">
        <v>333.36099999999999</v>
      </c>
      <c r="HB29" s="47">
        <v>342.12900000000002</v>
      </c>
      <c r="HC29" s="47">
        <v>292.59399999999999</v>
      </c>
      <c r="HD29" s="47">
        <v>225.494</v>
      </c>
      <c r="HE29" s="47">
        <v>209.79400000000001</v>
      </c>
      <c r="HF29" s="47">
        <v>179.89400000000001</v>
      </c>
      <c r="HG29" s="47">
        <v>162.494</v>
      </c>
      <c r="HH29" s="47">
        <v>141.99299999999999</v>
      </c>
      <c r="HI29" s="47">
        <v>187.28399999999999</v>
      </c>
      <c r="HJ29" s="47">
        <v>203.90899999999999</v>
      </c>
      <c r="HK29" s="47">
        <v>247.58500000000001</v>
      </c>
      <c r="HL29" s="47">
        <v>276.79000000000002</v>
      </c>
      <c r="HM29" s="47">
        <v>297.613</v>
      </c>
      <c r="HN29" s="47">
        <v>352.60300000000001</v>
      </c>
      <c r="HO29" s="47">
        <v>112.49299999999999</v>
      </c>
      <c r="HP29" s="47">
        <v>67.093000000000004</v>
      </c>
      <c r="HQ29" s="47">
        <v>45.872999999999998</v>
      </c>
      <c r="HR29" s="47">
        <v>591.72500000000002</v>
      </c>
      <c r="HS29" s="47">
        <v>489.887</v>
      </c>
      <c r="HT29" s="47">
        <v>389.596</v>
      </c>
      <c r="HU29" s="47">
        <v>502.55200000000002</v>
      </c>
      <c r="HV29" s="47">
        <v>502.553</v>
      </c>
      <c r="HW29" s="47">
        <v>526.56299999999999</v>
      </c>
      <c r="HX29" s="47">
        <v>550.06299999999999</v>
      </c>
      <c r="HY29" s="47">
        <v>564.60299999999995</v>
      </c>
      <c r="HZ29" s="47">
        <v>541.86450000000002</v>
      </c>
      <c r="IA29" s="47">
        <v>535.0675</v>
      </c>
      <c r="IB29" s="47">
        <v>524.40549999999996</v>
      </c>
      <c r="IC29" s="47">
        <v>488.44049999999999</v>
      </c>
      <c r="ID29" s="47">
        <v>479.47050000000002</v>
      </c>
      <c r="IE29" s="47">
        <v>449.96550000000002</v>
      </c>
      <c r="IF29" s="47">
        <v>420.07150000000001</v>
      </c>
      <c r="IG29" s="47">
        <v>380.56549999999999</v>
      </c>
      <c r="IH29" s="47">
        <v>326.96449999999999</v>
      </c>
      <c r="II29" s="47">
        <v>326.96550000000002</v>
      </c>
      <c r="IJ29" s="47">
        <v>352.09350000000001</v>
      </c>
      <c r="IK29" s="47">
        <v>393.83850000000001</v>
      </c>
      <c r="IL29" s="47">
        <v>406.71350000000001</v>
      </c>
      <c r="IM29" s="47">
        <v>440.1465</v>
      </c>
      <c r="IN29" s="47">
        <v>460.10950000000003</v>
      </c>
      <c r="IO29" s="47">
        <v>512.38549999999998</v>
      </c>
      <c r="IP29" s="47">
        <v>584.55250000000001</v>
      </c>
      <c r="IQ29" s="47">
        <v>528.12300000000005</v>
      </c>
      <c r="IR29" s="47">
        <v>304.36450000000002</v>
      </c>
      <c r="IS29" s="47">
        <v>264.4325</v>
      </c>
      <c r="IT29" s="47">
        <v>248.13149999999999</v>
      </c>
      <c r="IU29" s="47">
        <v>233.11449999999999</v>
      </c>
      <c r="IV29" s="47">
        <v>197.75450000000001</v>
      </c>
      <c r="IW29" s="47">
        <v>126.6305</v>
      </c>
      <c r="IX29" s="47">
        <v>58.955500000000001</v>
      </c>
      <c r="IY29" s="47">
        <v>88.277500000000003</v>
      </c>
      <c r="IZ29" s="47">
        <v>99.004000000000005</v>
      </c>
      <c r="JA29" s="47">
        <v>85.763999999999996</v>
      </c>
      <c r="JB29" s="47">
        <v>78.218000000000004</v>
      </c>
      <c r="JC29" s="47">
        <v>62.103999999999999</v>
      </c>
      <c r="JD29" s="47">
        <v>52.103999999999999</v>
      </c>
      <c r="JE29" s="47">
        <v>37.463999999999999</v>
      </c>
      <c r="JF29" s="47">
        <v>32.069000000000003</v>
      </c>
      <c r="JG29" s="47">
        <v>817.41150000000005</v>
      </c>
      <c r="JH29" s="47">
        <v>553.74400000000003</v>
      </c>
      <c r="JI29" s="47">
        <v>552.20899999999995</v>
      </c>
      <c r="JJ29" s="47">
        <v>482.9375</v>
      </c>
      <c r="JK29" s="47">
        <v>513.73099999999999</v>
      </c>
      <c r="JL29" s="47">
        <v>862.67349999999999</v>
      </c>
      <c r="JM29" s="47">
        <v>572.50450000000001</v>
      </c>
      <c r="JN29" s="47">
        <v>591.67499999999995</v>
      </c>
      <c r="JO29" s="47">
        <v>520.83150000000001</v>
      </c>
      <c r="JP29" s="47">
        <v>505.83249999999998</v>
      </c>
      <c r="JQ29" s="47">
        <v>564.60400000000004</v>
      </c>
      <c r="JR29" s="47">
        <v>1009.2015</v>
      </c>
      <c r="JS29" s="47">
        <v>621.19150000000002</v>
      </c>
      <c r="JT29" s="47">
        <v>449.69150000000002</v>
      </c>
      <c r="JU29" s="58">
        <v>119.6725</v>
      </c>
    </row>
    <row r="30" spans="1:281" ht="15" customHeight="1" x14ac:dyDescent="0.25">
      <c r="A30" s="41" t="s">
        <v>259</v>
      </c>
      <c r="B30" s="46">
        <v>1085.2864999999999</v>
      </c>
      <c r="C30" s="47">
        <v>1061.9005</v>
      </c>
      <c r="D30" s="47">
        <v>205.2895</v>
      </c>
      <c r="E30" s="47">
        <v>129.62</v>
      </c>
      <c r="F30" s="47">
        <v>109.227</v>
      </c>
      <c r="G30" s="47">
        <v>102.0645</v>
      </c>
      <c r="H30" s="47">
        <v>83.853499999999997</v>
      </c>
      <c r="I30" s="47">
        <v>76.653499999999994</v>
      </c>
      <c r="J30" s="47">
        <v>72.253500000000003</v>
      </c>
      <c r="K30" s="47">
        <v>54.358499999999999</v>
      </c>
      <c r="L30" s="47">
        <v>12.8895</v>
      </c>
      <c r="M30" s="47">
        <v>29</v>
      </c>
      <c r="N30" s="47">
        <v>60.215000000000003</v>
      </c>
      <c r="O30" s="47">
        <v>76.983999999999995</v>
      </c>
      <c r="P30" s="47">
        <v>84.051000000000002</v>
      </c>
      <c r="Q30" s="47">
        <v>85.995999999999995</v>
      </c>
      <c r="R30" s="47">
        <v>89.600999999999999</v>
      </c>
      <c r="S30" s="47">
        <v>101.40300000000001</v>
      </c>
      <c r="T30" s="47">
        <v>105.681</v>
      </c>
      <c r="U30" s="47">
        <v>107.78100000000001</v>
      </c>
      <c r="V30" s="47">
        <v>126.3185</v>
      </c>
      <c r="W30" s="47">
        <v>133.68450000000001</v>
      </c>
      <c r="X30" s="47">
        <v>152.5145</v>
      </c>
      <c r="Y30" s="47">
        <v>152.5155</v>
      </c>
      <c r="Z30" s="47">
        <v>162.82849999999999</v>
      </c>
      <c r="AA30" s="47">
        <v>182.85849999999999</v>
      </c>
      <c r="AB30" s="47">
        <v>190.4905</v>
      </c>
      <c r="AC30" s="47">
        <v>224.4605</v>
      </c>
      <c r="AD30" s="47">
        <v>288.19049999999999</v>
      </c>
      <c r="AE30" s="47">
        <v>411.9735</v>
      </c>
      <c r="AF30" s="47">
        <v>426.77350000000001</v>
      </c>
      <c r="AG30" s="47">
        <v>242.3295</v>
      </c>
      <c r="AH30" s="47">
        <v>262.5265</v>
      </c>
      <c r="AI30" s="47">
        <v>280.81950000000001</v>
      </c>
      <c r="AJ30" s="47">
        <v>291.7765</v>
      </c>
      <c r="AK30" s="47">
        <v>306.17250000000001</v>
      </c>
      <c r="AL30" s="47">
        <v>334.51650000000001</v>
      </c>
      <c r="AM30" s="47">
        <v>336.59249999999997</v>
      </c>
      <c r="AN30" s="47">
        <v>355.8775</v>
      </c>
      <c r="AO30" s="47">
        <v>388.38049999999998</v>
      </c>
      <c r="AP30" s="47">
        <v>412.79849999999999</v>
      </c>
      <c r="AQ30" s="47">
        <v>428.14449999999999</v>
      </c>
      <c r="AR30" s="47">
        <v>433.8005</v>
      </c>
      <c r="AS30" s="47">
        <v>436.10050000000001</v>
      </c>
      <c r="AT30" s="47">
        <v>445.00049999999999</v>
      </c>
      <c r="AU30" s="47">
        <v>418.19850000000002</v>
      </c>
      <c r="AV30" s="47">
        <v>54.359499999999997</v>
      </c>
      <c r="AW30" s="47">
        <v>56.066499999999998</v>
      </c>
      <c r="AX30" s="47">
        <v>129.13050000000001</v>
      </c>
      <c r="AY30" s="47">
        <v>145.44749999999999</v>
      </c>
      <c r="AZ30" s="47">
        <v>149.44749999999999</v>
      </c>
      <c r="BA30" s="47">
        <v>165.2475</v>
      </c>
      <c r="BB30" s="47">
        <v>180.63650000000001</v>
      </c>
      <c r="BC30" s="47">
        <v>193.0575</v>
      </c>
      <c r="BD30" s="47">
        <v>208.4365</v>
      </c>
      <c r="BE30" s="47">
        <v>217.80549999999999</v>
      </c>
      <c r="BF30" s="47">
        <v>225.78149999999999</v>
      </c>
      <c r="BG30" s="47">
        <v>217.8065</v>
      </c>
      <c r="BH30" s="47">
        <v>241.54750000000001</v>
      </c>
      <c r="BI30" s="47">
        <v>243.51249999999999</v>
      </c>
      <c r="BJ30" s="47">
        <v>263.31150000000002</v>
      </c>
      <c r="BK30" s="47">
        <v>283.96449999999999</v>
      </c>
      <c r="BL30" s="47">
        <v>292.64949999999999</v>
      </c>
      <c r="BM30" s="47">
        <v>303.58049999999997</v>
      </c>
      <c r="BN30" s="47">
        <v>311.3655</v>
      </c>
      <c r="BO30" s="47">
        <v>325.29250000000002</v>
      </c>
      <c r="BP30" s="47">
        <v>360.60849999999999</v>
      </c>
      <c r="BQ30" s="47">
        <v>378.0505</v>
      </c>
      <c r="BR30" s="47">
        <v>388.68349999999998</v>
      </c>
      <c r="BS30" s="47">
        <v>396.3075</v>
      </c>
      <c r="BT30" s="47">
        <v>419.27850000000001</v>
      </c>
      <c r="BU30" s="47">
        <v>432.36250000000001</v>
      </c>
      <c r="BV30" s="47">
        <v>447.36250000000001</v>
      </c>
      <c r="BW30" s="47">
        <v>460.99950000000001</v>
      </c>
      <c r="BX30" s="47">
        <v>471.99950000000001</v>
      </c>
      <c r="BY30" s="47">
        <v>480.20350000000002</v>
      </c>
      <c r="BZ30" s="47">
        <v>190.33150000000001</v>
      </c>
      <c r="CA30" s="47">
        <v>502.29250000000002</v>
      </c>
      <c r="CB30" s="47">
        <v>518.14949999999999</v>
      </c>
      <c r="CC30" s="47">
        <v>531.07050000000004</v>
      </c>
      <c r="CD30" s="47">
        <v>536.27949999999998</v>
      </c>
      <c r="CE30" s="47">
        <v>539.80849999999998</v>
      </c>
      <c r="CF30" s="47">
        <v>548.22249999999997</v>
      </c>
      <c r="CG30" s="47">
        <v>555.3845</v>
      </c>
      <c r="CH30" s="47">
        <v>563.98749999999995</v>
      </c>
      <c r="CI30" s="47">
        <v>566.48149999999998</v>
      </c>
      <c r="CJ30" s="47">
        <v>580.88850000000002</v>
      </c>
      <c r="CK30" s="47">
        <v>598.16650000000004</v>
      </c>
      <c r="CL30" s="47">
        <v>610.64750000000004</v>
      </c>
      <c r="CM30" s="47">
        <v>507.06950000000001</v>
      </c>
      <c r="CN30" s="47">
        <v>518.49549999999999</v>
      </c>
      <c r="CO30" s="47">
        <v>510.46949999999998</v>
      </c>
      <c r="CP30" s="47">
        <v>525.12649999999996</v>
      </c>
      <c r="CQ30" s="47">
        <v>541.54349999999999</v>
      </c>
      <c r="CR30" s="47">
        <v>545.34550000000002</v>
      </c>
      <c r="CS30" s="47">
        <v>548.05349999999999</v>
      </c>
      <c r="CT30" s="47">
        <v>524.90449999999998</v>
      </c>
      <c r="CU30" s="47">
        <v>220.0265</v>
      </c>
      <c r="CV30" s="47">
        <v>224.98249999999999</v>
      </c>
      <c r="CW30" s="47">
        <v>166.64750000000001</v>
      </c>
      <c r="CX30" s="47">
        <v>157.4735</v>
      </c>
      <c r="CY30" s="47">
        <v>152.3535</v>
      </c>
      <c r="CZ30" s="47">
        <v>142.5745</v>
      </c>
      <c r="DA30" s="47">
        <v>341.64850000000001</v>
      </c>
      <c r="DB30" s="47">
        <v>220.71549999999999</v>
      </c>
      <c r="DC30" s="47">
        <v>295.80950000000001</v>
      </c>
      <c r="DD30" s="47">
        <v>224.98150000000001</v>
      </c>
      <c r="DE30" s="47">
        <v>277.53250000000003</v>
      </c>
      <c r="DF30" s="47">
        <v>263.46249999999998</v>
      </c>
      <c r="DG30" s="47">
        <v>248.63149999999999</v>
      </c>
      <c r="DH30" s="47">
        <v>243.7825</v>
      </c>
      <c r="DI30" s="47">
        <v>235.8605</v>
      </c>
      <c r="DJ30" s="47">
        <v>234.15549999999999</v>
      </c>
      <c r="DK30" s="47">
        <v>227.24549999999999</v>
      </c>
      <c r="DL30" s="47">
        <v>455.6275</v>
      </c>
      <c r="DM30" s="47">
        <v>489.18049999999999</v>
      </c>
      <c r="DN30" s="47">
        <v>497.62450000000001</v>
      </c>
      <c r="DO30" s="47">
        <v>531.82749999999999</v>
      </c>
      <c r="DP30" s="47">
        <v>541.01850000000002</v>
      </c>
      <c r="DQ30" s="47">
        <v>582.82449999999994</v>
      </c>
      <c r="DR30" s="47">
        <v>638.42449999999997</v>
      </c>
      <c r="DS30" s="47">
        <v>664.71400000000006</v>
      </c>
      <c r="DT30" s="47">
        <v>649.86199999999997</v>
      </c>
      <c r="DU30" s="47">
        <v>638.74599999999998</v>
      </c>
      <c r="DV30" s="47">
        <v>631.94949999999994</v>
      </c>
      <c r="DW30" s="47">
        <v>626.3365</v>
      </c>
      <c r="DX30" s="47">
        <v>529.8175</v>
      </c>
      <c r="DY30" s="47">
        <v>537.16449999999998</v>
      </c>
      <c r="DZ30" s="47">
        <v>211.68950000000001</v>
      </c>
      <c r="EA30" s="47">
        <v>430.77350000000001</v>
      </c>
      <c r="EB30" s="47">
        <v>427.9735</v>
      </c>
      <c r="EC30" s="47">
        <v>570.45349999999996</v>
      </c>
      <c r="ED30" s="47">
        <v>130.21850000000001</v>
      </c>
      <c r="EE30" s="47">
        <v>447.77350000000001</v>
      </c>
      <c r="EF30" s="47">
        <v>515.18050000000005</v>
      </c>
      <c r="EG30" s="47">
        <v>565.18650000000002</v>
      </c>
      <c r="EH30" s="47">
        <v>576.82950000000005</v>
      </c>
      <c r="EI30" s="47">
        <v>614.97850000000005</v>
      </c>
      <c r="EJ30" s="47">
        <v>626.28049999999996</v>
      </c>
      <c r="EK30" s="47">
        <v>629.38049999999998</v>
      </c>
      <c r="EL30" s="47">
        <v>628.93650000000002</v>
      </c>
      <c r="EM30" s="47">
        <v>642.63649999999996</v>
      </c>
      <c r="EN30" s="47">
        <v>655.78049999999996</v>
      </c>
      <c r="EO30" s="47">
        <v>687.76750000000004</v>
      </c>
      <c r="EP30" s="47">
        <v>720.68849999999998</v>
      </c>
      <c r="EQ30" s="47">
        <v>733.34649999999999</v>
      </c>
      <c r="ER30" s="47">
        <v>739.89649999999995</v>
      </c>
      <c r="ES30" s="47">
        <v>750.97749999999996</v>
      </c>
      <c r="ET30" s="47">
        <v>770.48950000000002</v>
      </c>
      <c r="EU30" s="47">
        <v>787.02549999999997</v>
      </c>
      <c r="EV30" s="47">
        <v>787.02650000000006</v>
      </c>
      <c r="EW30" s="47">
        <v>337.12150000000003</v>
      </c>
      <c r="EX30" s="47">
        <v>341.9975</v>
      </c>
      <c r="EY30" s="47">
        <v>389.27949999999998</v>
      </c>
      <c r="EZ30" s="47">
        <v>359.7715</v>
      </c>
      <c r="FA30" s="47">
        <v>1002.8484999999999</v>
      </c>
      <c r="FB30" s="47">
        <v>982.69550000000004</v>
      </c>
      <c r="FC30" s="47">
        <v>906.84249999999997</v>
      </c>
      <c r="FD30" s="47">
        <v>899.28949999999998</v>
      </c>
      <c r="FE30" s="47">
        <v>888.38649999999996</v>
      </c>
      <c r="FF30" s="47">
        <v>813.91849999999999</v>
      </c>
      <c r="FG30" s="47">
        <v>862.70050000000003</v>
      </c>
      <c r="FH30" s="47">
        <v>813.73249999999996</v>
      </c>
      <c r="FI30" s="47">
        <v>771.62350000000004</v>
      </c>
      <c r="FJ30" s="47">
        <v>746.45249999999999</v>
      </c>
      <c r="FK30" s="47">
        <v>819.37750000000005</v>
      </c>
      <c r="FL30" s="47">
        <v>781.20249999999999</v>
      </c>
      <c r="FM30" s="47">
        <v>765.31050000000005</v>
      </c>
      <c r="FN30" s="47">
        <v>699.1105</v>
      </c>
      <c r="FO30" s="47">
        <v>677.55550000000005</v>
      </c>
      <c r="FP30" s="47">
        <v>673.63850000000002</v>
      </c>
      <c r="FQ30" s="47">
        <v>666.30449999999996</v>
      </c>
      <c r="FR30" s="47">
        <v>654.09249999999997</v>
      </c>
      <c r="FS30" s="47">
        <v>636.1925</v>
      </c>
      <c r="FT30" s="47">
        <v>406.60849999999999</v>
      </c>
      <c r="FU30" s="47">
        <v>397.16950000000003</v>
      </c>
      <c r="FV30" s="47">
        <v>365.53449999999998</v>
      </c>
      <c r="FW30" s="47">
        <v>423.19850000000002</v>
      </c>
      <c r="FX30" s="47">
        <v>984.64750000000004</v>
      </c>
      <c r="FY30" s="47">
        <v>798.16150000000005</v>
      </c>
      <c r="FZ30" s="47">
        <v>832.28049999999996</v>
      </c>
      <c r="GA30" s="47">
        <v>858.23050000000001</v>
      </c>
      <c r="GB30" s="47">
        <v>877.70550000000003</v>
      </c>
      <c r="GC30" s="47">
        <v>896.67750000000001</v>
      </c>
      <c r="GD30" s="47">
        <v>969.75350000000003</v>
      </c>
      <c r="GE30" s="47">
        <v>1029.7565</v>
      </c>
      <c r="GF30" s="47">
        <v>1060.9845</v>
      </c>
      <c r="GG30" s="47">
        <v>1077.3205</v>
      </c>
      <c r="GH30" s="47">
        <v>1090.0764999999999</v>
      </c>
      <c r="GI30" s="47">
        <v>1123.4085</v>
      </c>
      <c r="GJ30" s="47">
        <v>1140.4475</v>
      </c>
      <c r="GK30" s="47">
        <v>1155.9875</v>
      </c>
      <c r="GL30" s="47">
        <v>1169.0174999999999</v>
      </c>
      <c r="GM30" s="47">
        <v>1192.7725</v>
      </c>
      <c r="GN30" s="47">
        <v>1212.3955000000001</v>
      </c>
      <c r="GO30" s="47">
        <v>1231.0725</v>
      </c>
      <c r="GP30" s="47">
        <v>1241.8225</v>
      </c>
      <c r="GQ30" s="47">
        <v>1077.3195000000001</v>
      </c>
      <c r="GR30" s="47">
        <v>650.36149999999998</v>
      </c>
      <c r="GS30" s="47">
        <v>1016.2745</v>
      </c>
      <c r="GT30" s="47">
        <v>996.82449999999994</v>
      </c>
      <c r="GU30" s="47">
        <v>982.16449999999998</v>
      </c>
      <c r="GV30" s="47">
        <v>952.2645</v>
      </c>
      <c r="GW30" s="47">
        <v>891.16449999999998</v>
      </c>
      <c r="GX30" s="47">
        <v>848.26949999999999</v>
      </c>
      <c r="GY30" s="47">
        <v>821.7595</v>
      </c>
      <c r="GZ30" s="47">
        <v>808.02750000000003</v>
      </c>
      <c r="HA30" s="47">
        <v>765.80050000000006</v>
      </c>
      <c r="HB30" s="47">
        <v>690.09249999999997</v>
      </c>
      <c r="HC30" s="47">
        <v>640.5575</v>
      </c>
      <c r="HD30" s="47">
        <v>573.45749999999998</v>
      </c>
      <c r="HE30" s="47">
        <v>557.75750000000005</v>
      </c>
      <c r="HF30" s="47">
        <v>527.85749999999996</v>
      </c>
      <c r="HG30" s="47">
        <v>510.45749999999998</v>
      </c>
      <c r="HH30" s="47">
        <v>489.95650000000001</v>
      </c>
      <c r="HI30" s="47">
        <v>444.66550000000001</v>
      </c>
      <c r="HJ30" s="47">
        <v>428.04050000000001</v>
      </c>
      <c r="HK30" s="47">
        <v>384.36450000000002</v>
      </c>
      <c r="HL30" s="47">
        <v>355.15949999999998</v>
      </c>
      <c r="HM30" s="47">
        <v>334.3365</v>
      </c>
      <c r="HN30" s="47">
        <v>279.34649999999999</v>
      </c>
      <c r="HO30" s="47">
        <v>519.45650000000001</v>
      </c>
      <c r="HP30" s="47">
        <v>564.85649999999998</v>
      </c>
      <c r="HQ30" s="47">
        <v>586.07650000000001</v>
      </c>
      <c r="HR30" s="47">
        <v>612.97349999999994</v>
      </c>
      <c r="HS30" s="47">
        <v>511.13549999999998</v>
      </c>
      <c r="HT30" s="47">
        <v>426.31950000000001</v>
      </c>
      <c r="HU30" s="47">
        <v>934.99149999999997</v>
      </c>
      <c r="HV30" s="47">
        <v>934.99249999999995</v>
      </c>
      <c r="HW30" s="47">
        <v>959.00250000000005</v>
      </c>
      <c r="HX30" s="47">
        <v>982.50250000000005</v>
      </c>
      <c r="HY30" s="47">
        <v>997.04250000000002</v>
      </c>
      <c r="HZ30" s="47">
        <v>816.20150000000001</v>
      </c>
      <c r="IA30" s="47">
        <v>822.99850000000004</v>
      </c>
      <c r="IB30" s="47">
        <v>833.66049999999996</v>
      </c>
      <c r="IC30" s="47">
        <v>869.62549999999999</v>
      </c>
      <c r="ID30" s="47">
        <v>869.06550000000004</v>
      </c>
      <c r="IE30" s="47">
        <v>839.56050000000005</v>
      </c>
      <c r="IF30" s="47">
        <v>809.66650000000004</v>
      </c>
      <c r="IG30" s="47">
        <v>770.16049999999996</v>
      </c>
      <c r="IH30" s="47">
        <v>716.55949999999996</v>
      </c>
      <c r="II30" s="47">
        <v>716.56050000000005</v>
      </c>
      <c r="IJ30" s="47">
        <v>741.68849999999998</v>
      </c>
      <c r="IK30" s="47">
        <v>783.43349999999998</v>
      </c>
      <c r="IL30" s="47">
        <v>796.30849999999998</v>
      </c>
      <c r="IM30" s="47">
        <v>829.74149999999997</v>
      </c>
      <c r="IN30" s="47">
        <v>849.70450000000005</v>
      </c>
      <c r="IO30" s="47">
        <v>901.98050000000001</v>
      </c>
      <c r="IP30" s="47">
        <v>974.14750000000004</v>
      </c>
      <c r="IQ30" s="47">
        <v>960.5625</v>
      </c>
      <c r="IR30" s="47">
        <v>693.95950000000005</v>
      </c>
      <c r="IS30" s="47">
        <v>654.02750000000003</v>
      </c>
      <c r="IT30" s="47">
        <v>668.04150000000004</v>
      </c>
      <c r="IU30" s="47">
        <v>653.02449999999999</v>
      </c>
      <c r="IV30" s="47">
        <v>617.66449999999998</v>
      </c>
      <c r="IW30" s="47">
        <v>601.71950000000004</v>
      </c>
      <c r="IX30" s="47">
        <v>690.90499999999997</v>
      </c>
      <c r="IY30" s="47">
        <v>720.22699999999998</v>
      </c>
      <c r="IZ30" s="47">
        <v>719.72749999999996</v>
      </c>
      <c r="JA30" s="47">
        <v>706.48749999999995</v>
      </c>
      <c r="JB30" s="47">
        <v>698.94150000000002</v>
      </c>
      <c r="JC30" s="47">
        <v>682.82749999999999</v>
      </c>
      <c r="JD30" s="47">
        <v>672.82749999999999</v>
      </c>
      <c r="JE30" s="47">
        <v>658.1875</v>
      </c>
      <c r="JF30" s="47">
        <v>652.79250000000002</v>
      </c>
      <c r="JG30" s="47">
        <v>211.69450000000001</v>
      </c>
      <c r="JH30" s="47">
        <v>424.19850000000002</v>
      </c>
      <c r="JI30" s="47">
        <v>984.64850000000001</v>
      </c>
      <c r="JJ30" s="47">
        <v>575.75350000000003</v>
      </c>
      <c r="JK30" s="47">
        <v>134.41849999999999</v>
      </c>
      <c r="JL30" s="47">
        <v>1095.2954999999999</v>
      </c>
      <c r="JM30" s="47">
        <v>805.12649999999996</v>
      </c>
      <c r="JN30" s="47">
        <v>1024.1144999999999</v>
      </c>
      <c r="JO30" s="47">
        <v>613.64750000000004</v>
      </c>
      <c r="JP30" s="47">
        <v>460.0215</v>
      </c>
      <c r="JQ30" s="47">
        <v>997.04349999999999</v>
      </c>
      <c r="JR30" s="47">
        <v>1241.8235</v>
      </c>
      <c r="JS30" s="47">
        <v>342.36849999999998</v>
      </c>
      <c r="JT30" s="47">
        <v>542.50750000000005</v>
      </c>
      <c r="JU30" s="58">
        <v>594.76149999999996</v>
      </c>
    </row>
    <row r="31" spans="1:281" ht="15" customHeight="1" x14ac:dyDescent="0.25">
      <c r="A31" s="41" t="s">
        <v>249</v>
      </c>
      <c r="B31" s="46">
        <v>1308.5409999999999</v>
      </c>
      <c r="C31" s="47">
        <v>1285.155</v>
      </c>
      <c r="D31" s="47">
        <v>1187.454</v>
      </c>
      <c r="E31" s="47">
        <v>1111.7845</v>
      </c>
      <c r="F31" s="47">
        <v>1091.3915</v>
      </c>
      <c r="G31" s="47">
        <v>1084.229</v>
      </c>
      <c r="H31" s="47">
        <v>1066.018</v>
      </c>
      <c r="I31" s="47">
        <v>1058.818</v>
      </c>
      <c r="J31" s="47">
        <v>1054.4179999999999</v>
      </c>
      <c r="K31" s="47">
        <v>1036.5229999999999</v>
      </c>
      <c r="L31" s="47">
        <v>995.05399999999997</v>
      </c>
      <c r="M31" s="47">
        <v>953.16449999999998</v>
      </c>
      <c r="N31" s="47">
        <v>921.94949999999994</v>
      </c>
      <c r="O31" s="47">
        <v>905.18050000000005</v>
      </c>
      <c r="P31" s="47">
        <v>898.11350000000004</v>
      </c>
      <c r="Q31" s="47">
        <v>896.16849999999999</v>
      </c>
      <c r="R31" s="47">
        <v>892.56349999999998</v>
      </c>
      <c r="S31" s="47">
        <v>880.76149999999996</v>
      </c>
      <c r="T31" s="47">
        <v>876.48350000000005</v>
      </c>
      <c r="U31" s="47">
        <v>874.38350000000003</v>
      </c>
      <c r="V31" s="47">
        <v>855.846</v>
      </c>
      <c r="W31" s="47">
        <v>848.48</v>
      </c>
      <c r="X31" s="47">
        <v>829.65</v>
      </c>
      <c r="Y31" s="47">
        <v>829.649</v>
      </c>
      <c r="Z31" s="47">
        <v>819.33600000000001</v>
      </c>
      <c r="AA31" s="47">
        <v>799.30600000000004</v>
      </c>
      <c r="AB31" s="47">
        <v>791.67399999999998</v>
      </c>
      <c r="AC31" s="47">
        <v>757.70399999999995</v>
      </c>
      <c r="AD31" s="47">
        <v>821.43399999999997</v>
      </c>
      <c r="AE31" s="47">
        <v>945.21699999999998</v>
      </c>
      <c r="AF31" s="47">
        <v>960.01700000000005</v>
      </c>
      <c r="AG31" s="47">
        <v>775.57100000000003</v>
      </c>
      <c r="AH31" s="47">
        <v>795.76800000000003</v>
      </c>
      <c r="AI31" s="47">
        <v>814.06100000000004</v>
      </c>
      <c r="AJ31" s="47">
        <v>825.01800000000003</v>
      </c>
      <c r="AK31" s="47">
        <v>839.41399999999999</v>
      </c>
      <c r="AL31" s="47">
        <v>867.75800000000004</v>
      </c>
      <c r="AM31" s="47">
        <v>869.83399999999995</v>
      </c>
      <c r="AN31" s="47">
        <v>889.11900000000003</v>
      </c>
      <c r="AO31" s="47">
        <v>916.97699999999998</v>
      </c>
      <c r="AP31" s="47">
        <v>892.55899999999997</v>
      </c>
      <c r="AQ31" s="47">
        <v>877.21299999999997</v>
      </c>
      <c r="AR31" s="47">
        <v>866.21299999999997</v>
      </c>
      <c r="AS31" s="47">
        <v>868.51300000000003</v>
      </c>
      <c r="AT31" s="47">
        <v>855.01300000000003</v>
      </c>
      <c r="AU31" s="47">
        <v>897.95899999999995</v>
      </c>
      <c r="AV31" s="47">
        <v>1036.5239999999999</v>
      </c>
      <c r="AW31" s="47">
        <v>1038.231</v>
      </c>
      <c r="AX31" s="47">
        <v>1111.2950000000001</v>
      </c>
      <c r="AY31" s="47">
        <v>1118.7114999999999</v>
      </c>
      <c r="AZ31" s="47">
        <v>1114.7114999999999</v>
      </c>
      <c r="BA31" s="47">
        <v>1098.9114999999999</v>
      </c>
      <c r="BB31" s="47">
        <v>1083.5225</v>
      </c>
      <c r="BC31" s="47">
        <v>1071.1015</v>
      </c>
      <c r="BD31" s="47">
        <v>1055.7225000000001</v>
      </c>
      <c r="BE31" s="47">
        <v>1046.3534999999999</v>
      </c>
      <c r="BF31" s="47">
        <v>1038.3775000000001</v>
      </c>
      <c r="BG31" s="47">
        <v>1046.3525</v>
      </c>
      <c r="BH31" s="47">
        <v>1022.6115</v>
      </c>
      <c r="BI31" s="47">
        <v>1020.6464999999999</v>
      </c>
      <c r="BJ31" s="47">
        <v>1000.8475</v>
      </c>
      <c r="BK31" s="47">
        <v>980.19449999999995</v>
      </c>
      <c r="BL31" s="47">
        <v>971.5095</v>
      </c>
      <c r="BM31" s="47">
        <v>960.57849999999996</v>
      </c>
      <c r="BN31" s="47">
        <v>952.79349999999999</v>
      </c>
      <c r="BO31" s="47">
        <v>938.86649999999997</v>
      </c>
      <c r="BP31" s="47">
        <v>934.85550000000001</v>
      </c>
      <c r="BQ31" s="47">
        <v>917.4135</v>
      </c>
      <c r="BR31" s="47">
        <v>906.78049999999996</v>
      </c>
      <c r="BS31" s="47">
        <v>899.15650000000005</v>
      </c>
      <c r="BT31" s="47">
        <v>876.1875</v>
      </c>
      <c r="BU31" s="47">
        <v>889.27149999999995</v>
      </c>
      <c r="BV31" s="47">
        <v>904.27149999999995</v>
      </c>
      <c r="BW31" s="47">
        <v>917.9085</v>
      </c>
      <c r="BX31" s="47">
        <v>928.9085</v>
      </c>
      <c r="BY31" s="47">
        <v>937.11249999999995</v>
      </c>
      <c r="BZ31" s="47">
        <v>1172.4960000000001</v>
      </c>
      <c r="CA31" s="47">
        <v>959.20150000000001</v>
      </c>
      <c r="CB31" s="47">
        <v>975.05849999999998</v>
      </c>
      <c r="CC31" s="47">
        <v>987.97950000000003</v>
      </c>
      <c r="CD31" s="47">
        <v>993.18849999999998</v>
      </c>
      <c r="CE31" s="47">
        <v>996.71749999999997</v>
      </c>
      <c r="CF31" s="47">
        <v>1005.1315</v>
      </c>
      <c r="CG31" s="47">
        <v>1012.2935</v>
      </c>
      <c r="CH31" s="47">
        <v>1020.8964999999999</v>
      </c>
      <c r="CI31" s="47">
        <v>1023.3905</v>
      </c>
      <c r="CJ31" s="47">
        <v>1037.7974999999999</v>
      </c>
      <c r="CK31" s="47">
        <v>1055.0754999999999</v>
      </c>
      <c r="CL31" s="47">
        <v>1067.5564999999999</v>
      </c>
      <c r="CM31" s="47">
        <v>963.97850000000005</v>
      </c>
      <c r="CN31" s="47">
        <v>975.40449999999998</v>
      </c>
      <c r="CO31" s="47">
        <v>967.37850000000003</v>
      </c>
      <c r="CP31" s="47">
        <v>982.03549999999996</v>
      </c>
      <c r="CQ31" s="47">
        <v>998.45249999999999</v>
      </c>
      <c r="CR31" s="47">
        <v>1002.2545</v>
      </c>
      <c r="CS31" s="47">
        <v>1004.9625</v>
      </c>
      <c r="CT31" s="47">
        <v>981.81349999999998</v>
      </c>
      <c r="CU31" s="47">
        <v>1202.191</v>
      </c>
      <c r="CV31" s="47">
        <v>1207.1469999999999</v>
      </c>
      <c r="CW31" s="47">
        <v>1148.8119999999999</v>
      </c>
      <c r="CX31" s="47">
        <v>1139.6379999999999</v>
      </c>
      <c r="CY31" s="47">
        <v>1134.518</v>
      </c>
      <c r="CZ31" s="47">
        <v>1124.739</v>
      </c>
      <c r="DA31" s="47">
        <v>1170.1965</v>
      </c>
      <c r="DB31" s="47">
        <v>1049.2635</v>
      </c>
      <c r="DC31" s="47">
        <v>1124.3575000000001</v>
      </c>
      <c r="DD31" s="47">
        <v>1207.146</v>
      </c>
      <c r="DE31" s="47">
        <v>1106.0805</v>
      </c>
      <c r="DF31" s="47">
        <v>1092.0105000000001</v>
      </c>
      <c r="DG31" s="47">
        <v>1077.1795</v>
      </c>
      <c r="DH31" s="47">
        <v>1072.3305</v>
      </c>
      <c r="DI31" s="47">
        <v>1064.4085</v>
      </c>
      <c r="DJ31" s="47">
        <v>1062.7035000000001</v>
      </c>
      <c r="DK31" s="47">
        <v>1055.7935</v>
      </c>
      <c r="DL31" s="47">
        <v>839.8365</v>
      </c>
      <c r="DM31" s="47">
        <v>806.2835</v>
      </c>
      <c r="DN31" s="47">
        <v>797.83950000000004</v>
      </c>
      <c r="DO31" s="47">
        <v>763.63649999999996</v>
      </c>
      <c r="DP31" s="47">
        <v>754.44550000000004</v>
      </c>
      <c r="DQ31" s="47">
        <v>712.6395</v>
      </c>
      <c r="DR31" s="47">
        <v>657.03949999999998</v>
      </c>
      <c r="DS31" s="47">
        <v>582.48950000000002</v>
      </c>
      <c r="DT31" s="47">
        <v>567.63750000000005</v>
      </c>
      <c r="DU31" s="47">
        <v>556.52149999999995</v>
      </c>
      <c r="DV31" s="47">
        <v>549.72500000000002</v>
      </c>
      <c r="DW31" s="47">
        <v>544.11199999999997</v>
      </c>
      <c r="DX31" s="47">
        <v>986.72649999999999</v>
      </c>
      <c r="DY31" s="47">
        <v>994.07349999999997</v>
      </c>
      <c r="DZ31" s="47">
        <v>1193.854</v>
      </c>
      <c r="EA31" s="47">
        <v>964.01700000000005</v>
      </c>
      <c r="EB31" s="47">
        <v>961.21699999999998</v>
      </c>
      <c r="EC31" s="47">
        <v>1027.3625</v>
      </c>
      <c r="ED31" s="47">
        <v>859.74599999999998</v>
      </c>
      <c r="EE31" s="47">
        <v>981.01700000000005</v>
      </c>
      <c r="EF31" s="47">
        <v>832.2835</v>
      </c>
      <c r="EG31" s="47">
        <v>882.28949999999998</v>
      </c>
      <c r="EH31" s="47">
        <v>893.9325</v>
      </c>
      <c r="EI31" s="47">
        <v>932.08150000000001</v>
      </c>
      <c r="EJ31" s="47">
        <v>943.38350000000003</v>
      </c>
      <c r="EK31" s="47">
        <v>946.48350000000005</v>
      </c>
      <c r="EL31" s="47">
        <v>1024.1565000000001</v>
      </c>
      <c r="EM31" s="47">
        <v>959.73950000000002</v>
      </c>
      <c r="EN31" s="47">
        <v>972.88350000000003</v>
      </c>
      <c r="EO31" s="47">
        <v>1004.8705</v>
      </c>
      <c r="EP31" s="47">
        <v>1037.7915</v>
      </c>
      <c r="EQ31" s="47">
        <v>1050.4494999999999</v>
      </c>
      <c r="ER31" s="47">
        <v>1056.9994999999999</v>
      </c>
      <c r="ES31" s="47">
        <v>1046.33</v>
      </c>
      <c r="ET31" s="47">
        <v>1026.818</v>
      </c>
      <c r="EU31" s="47">
        <v>1010.282</v>
      </c>
      <c r="EV31" s="47">
        <v>1010.2809999999999</v>
      </c>
      <c r="EW31" s="47">
        <v>932.65750000000003</v>
      </c>
      <c r="EX31" s="47">
        <v>937.5335</v>
      </c>
      <c r="EY31" s="47">
        <v>984.81550000000004</v>
      </c>
      <c r="EZ31" s="47">
        <v>955.3075</v>
      </c>
      <c r="FA31" s="47">
        <v>492.11</v>
      </c>
      <c r="FB31" s="47">
        <v>471.95699999999999</v>
      </c>
      <c r="FC31" s="47">
        <v>396.10399999999998</v>
      </c>
      <c r="FD31" s="47">
        <v>388.55099999999999</v>
      </c>
      <c r="FE31" s="47">
        <v>377.64800000000002</v>
      </c>
      <c r="FF31" s="47">
        <v>303.18</v>
      </c>
      <c r="FG31" s="47">
        <v>351.96199999999999</v>
      </c>
      <c r="FH31" s="47">
        <v>302.99400000000003</v>
      </c>
      <c r="FI31" s="47">
        <v>260.88499999999999</v>
      </c>
      <c r="FJ31" s="47">
        <v>235.714</v>
      </c>
      <c r="FK31" s="47">
        <v>351.07100000000003</v>
      </c>
      <c r="FL31" s="47">
        <v>389.24599999999998</v>
      </c>
      <c r="FM31" s="47">
        <v>405.13799999999998</v>
      </c>
      <c r="FN31" s="47">
        <v>471.33800000000002</v>
      </c>
      <c r="FO31" s="47">
        <v>492.89299999999997</v>
      </c>
      <c r="FP31" s="47">
        <v>496.81</v>
      </c>
      <c r="FQ31" s="47">
        <v>504.14400000000001</v>
      </c>
      <c r="FR31" s="47">
        <v>516.35599999999999</v>
      </c>
      <c r="FS31" s="47">
        <v>534.25599999999997</v>
      </c>
      <c r="FT31" s="47">
        <v>1002.1445</v>
      </c>
      <c r="FU31" s="47">
        <v>992.70550000000003</v>
      </c>
      <c r="FV31" s="47">
        <v>942.89850000000001</v>
      </c>
      <c r="FW31" s="47">
        <v>902.95899999999995</v>
      </c>
      <c r="FX31" s="47">
        <v>473.90899999999999</v>
      </c>
      <c r="FY31" s="47">
        <v>1021.4160000000001</v>
      </c>
      <c r="FZ31" s="47">
        <v>1055.5350000000001</v>
      </c>
      <c r="GA31" s="47">
        <v>1081.4849999999999</v>
      </c>
      <c r="GB31" s="47">
        <v>1100.96</v>
      </c>
      <c r="GC31" s="47">
        <v>1119.932</v>
      </c>
      <c r="GD31" s="47">
        <v>1193.008</v>
      </c>
      <c r="GE31" s="47">
        <v>1253.011</v>
      </c>
      <c r="GF31" s="47">
        <v>1284.239</v>
      </c>
      <c r="GG31" s="47">
        <v>1300.575</v>
      </c>
      <c r="GH31" s="47">
        <v>1313.3309999999999</v>
      </c>
      <c r="GI31" s="47">
        <v>1346.663</v>
      </c>
      <c r="GJ31" s="47">
        <v>1363.702</v>
      </c>
      <c r="GK31" s="47">
        <v>1379.242</v>
      </c>
      <c r="GL31" s="47">
        <v>1392.2719999999999</v>
      </c>
      <c r="GM31" s="47">
        <v>1416.027</v>
      </c>
      <c r="GN31" s="47">
        <v>1435.65</v>
      </c>
      <c r="GO31" s="47">
        <v>1454.327</v>
      </c>
      <c r="GP31" s="47">
        <v>1465.077</v>
      </c>
      <c r="GQ31" s="47">
        <v>1300.5740000000001</v>
      </c>
      <c r="GR31" s="47">
        <v>613.79750000000001</v>
      </c>
      <c r="GS31" s="47">
        <v>34.11</v>
      </c>
      <c r="GT31" s="47">
        <v>14.66</v>
      </c>
      <c r="GU31" s="47">
        <v>0</v>
      </c>
      <c r="GV31" s="47">
        <v>29.9</v>
      </c>
      <c r="GW31" s="47">
        <v>91</v>
      </c>
      <c r="GX31" s="47">
        <v>133.89500000000001</v>
      </c>
      <c r="GY31" s="47">
        <v>160.405</v>
      </c>
      <c r="GZ31" s="47">
        <v>174.137</v>
      </c>
      <c r="HA31" s="47">
        <v>216.364</v>
      </c>
      <c r="HB31" s="47">
        <v>292.072</v>
      </c>
      <c r="HC31" s="47">
        <v>341.60700000000003</v>
      </c>
      <c r="HD31" s="47">
        <v>408.70699999999999</v>
      </c>
      <c r="HE31" s="47">
        <v>424.40699999999998</v>
      </c>
      <c r="HF31" s="47">
        <v>454.30700000000002</v>
      </c>
      <c r="HG31" s="47">
        <v>471.70699999999999</v>
      </c>
      <c r="HH31" s="47">
        <v>492.20800000000003</v>
      </c>
      <c r="HI31" s="47">
        <v>537.49900000000002</v>
      </c>
      <c r="HJ31" s="47">
        <v>554.12400000000002</v>
      </c>
      <c r="HK31" s="47">
        <v>597.79999999999995</v>
      </c>
      <c r="HL31" s="47">
        <v>627.005</v>
      </c>
      <c r="HM31" s="47">
        <v>647.82799999999997</v>
      </c>
      <c r="HN31" s="47">
        <v>702.81799999999998</v>
      </c>
      <c r="HO31" s="47">
        <v>521.70799999999997</v>
      </c>
      <c r="HP31" s="47">
        <v>567.10799999999995</v>
      </c>
      <c r="HQ31" s="47">
        <v>584.37199999999996</v>
      </c>
      <c r="HR31" s="47">
        <v>941.94</v>
      </c>
      <c r="HS31" s="47">
        <v>840.10199999999998</v>
      </c>
      <c r="HT31" s="47">
        <v>739.81100000000004</v>
      </c>
      <c r="HU31" s="47">
        <v>424.25299999999999</v>
      </c>
      <c r="HV31" s="47">
        <v>424.25400000000002</v>
      </c>
      <c r="HW31" s="47">
        <v>448.26400000000001</v>
      </c>
      <c r="HX31" s="47">
        <v>471.76400000000001</v>
      </c>
      <c r="HY31" s="47">
        <v>486.30399999999997</v>
      </c>
      <c r="HZ31" s="47">
        <v>981.10599999999999</v>
      </c>
      <c r="IA31" s="47">
        <v>974.30899999999997</v>
      </c>
      <c r="IB31" s="47">
        <v>963.64700000000005</v>
      </c>
      <c r="IC31" s="47">
        <v>927.68200000000002</v>
      </c>
      <c r="ID31" s="47">
        <v>918.71199999999999</v>
      </c>
      <c r="IE31" s="47">
        <v>889.20699999999999</v>
      </c>
      <c r="IF31" s="47">
        <v>859.31299999999999</v>
      </c>
      <c r="IG31" s="47">
        <v>819.80700000000002</v>
      </c>
      <c r="IH31" s="47">
        <v>766.20600000000002</v>
      </c>
      <c r="II31" s="47">
        <v>766.20699999999999</v>
      </c>
      <c r="IJ31" s="47">
        <v>741.077</v>
      </c>
      <c r="IK31" s="47">
        <v>699.33199999999999</v>
      </c>
      <c r="IL31" s="47">
        <v>686.45699999999999</v>
      </c>
      <c r="IM31" s="47">
        <v>653.024</v>
      </c>
      <c r="IN31" s="47">
        <v>633.06100000000004</v>
      </c>
      <c r="IO31" s="47">
        <v>580.78499999999997</v>
      </c>
      <c r="IP31" s="47">
        <v>508.61799999999999</v>
      </c>
      <c r="IQ31" s="47">
        <v>449.82400000000001</v>
      </c>
      <c r="IR31" s="47">
        <v>788.80600000000004</v>
      </c>
      <c r="IS31" s="47">
        <v>814.15750000000003</v>
      </c>
      <c r="IT31" s="47">
        <v>797.85649999999998</v>
      </c>
      <c r="IU31" s="47">
        <v>782.83950000000004</v>
      </c>
      <c r="IV31" s="47">
        <v>747.47950000000003</v>
      </c>
      <c r="IW31" s="47">
        <v>666.99800000000005</v>
      </c>
      <c r="IX31" s="47">
        <v>608.68050000000005</v>
      </c>
      <c r="IY31" s="47">
        <v>610.22199999999998</v>
      </c>
      <c r="IZ31" s="47">
        <v>598.19100000000003</v>
      </c>
      <c r="JA31" s="47">
        <v>584.95100000000002</v>
      </c>
      <c r="JB31" s="47">
        <v>577.40499999999997</v>
      </c>
      <c r="JC31" s="47">
        <v>561.29100000000005</v>
      </c>
      <c r="JD31" s="47">
        <v>551.29100000000005</v>
      </c>
      <c r="JE31" s="47">
        <v>536.65099999999995</v>
      </c>
      <c r="JF31" s="47">
        <v>531.25599999999997</v>
      </c>
      <c r="JG31" s="47">
        <v>1193.8589999999999</v>
      </c>
      <c r="JH31" s="47">
        <v>903.95899999999995</v>
      </c>
      <c r="JI31" s="47">
        <v>473.91</v>
      </c>
      <c r="JJ31" s="47">
        <v>1032.6624999999999</v>
      </c>
      <c r="JK31" s="47">
        <v>863.94600000000003</v>
      </c>
      <c r="JL31" s="47">
        <v>1318.55</v>
      </c>
      <c r="JM31" s="47">
        <v>1028.3810000000001</v>
      </c>
      <c r="JN31" s="47">
        <v>41.95</v>
      </c>
      <c r="JO31" s="47">
        <v>1070.5564999999999</v>
      </c>
      <c r="JP31" s="47">
        <v>1055.5574999999999</v>
      </c>
      <c r="JQ31" s="47">
        <v>486.30500000000001</v>
      </c>
      <c r="JR31" s="47">
        <v>1465.078</v>
      </c>
      <c r="JS31" s="47">
        <v>1170.9165</v>
      </c>
      <c r="JT31" s="47">
        <v>999.41650000000004</v>
      </c>
      <c r="JU31" s="58">
        <v>669.39750000000004</v>
      </c>
    </row>
    <row r="32" spans="1:281" ht="15" customHeight="1" x14ac:dyDescent="0.25">
      <c r="A32" s="41" t="s">
        <v>250</v>
      </c>
      <c r="B32" s="46">
        <v>781.70600000000002</v>
      </c>
      <c r="C32" s="47">
        <v>758.32</v>
      </c>
      <c r="D32" s="47">
        <v>400.15300000000002</v>
      </c>
      <c r="E32" s="47">
        <v>324.48349999999999</v>
      </c>
      <c r="F32" s="47">
        <v>304.09050000000002</v>
      </c>
      <c r="G32" s="47">
        <v>296.928</v>
      </c>
      <c r="H32" s="47">
        <v>278.71699999999998</v>
      </c>
      <c r="I32" s="47">
        <v>271.517</v>
      </c>
      <c r="J32" s="47">
        <v>267.11700000000002</v>
      </c>
      <c r="K32" s="47">
        <v>249.22200000000001</v>
      </c>
      <c r="L32" s="47">
        <v>290.69099999999997</v>
      </c>
      <c r="M32" s="47">
        <v>332.58049999999997</v>
      </c>
      <c r="N32" s="47">
        <v>363.7955</v>
      </c>
      <c r="O32" s="47">
        <v>380.56450000000001</v>
      </c>
      <c r="P32" s="47">
        <v>387.63150000000002</v>
      </c>
      <c r="Q32" s="47">
        <v>389.57650000000001</v>
      </c>
      <c r="R32" s="47">
        <v>393.18150000000003</v>
      </c>
      <c r="S32" s="47">
        <v>404.98349999999999</v>
      </c>
      <c r="T32" s="47">
        <v>409.26150000000001</v>
      </c>
      <c r="U32" s="47">
        <v>411.36149999999998</v>
      </c>
      <c r="V32" s="47">
        <v>429.899</v>
      </c>
      <c r="W32" s="47">
        <v>437.26499999999999</v>
      </c>
      <c r="X32" s="47">
        <v>456.09500000000003</v>
      </c>
      <c r="Y32" s="47">
        <v>456.096</v>
      </c>
      <c r="Z32" s="47">
        <v>466.40899999999999</v>
      </c>
      <c r="AA32" s="47">
        <v>486.43900000000002</v>
      </c>
      <c r="AB32" s="47">
        <v>494.07100000000003</v>
      </c>
      <c r="AC32" s="47">
        <v>528.04100000000005</v>
      </c>
      <c r="AD32" s="47">
        <v>591.77099999999996</v>
      </c>
      <c r="AE32" s="47">
        <v>715.55399999999997</v>
      </c>
      <c r="AF32" s="47">
        <v>730.35400000000004</v>
      </c>
      <c r="AG32" s="47">
        <v>545.91</v>
      </c>
      <c r="AH32" s="47">
        <v>566.10699999999997</v>
      </c>
      <c r="AI32" s="47">
        <v>584.4</v>
      </c>
      <c r="AJ32" s="47">
        <v>595.35699999999997</v>
      </c>
      <c r="AK32" s="47">
        <v>609.75300000000004</v>
      </c>
      <c r="AL32" s="47">
        <v>638.09699999999998</v>
      </c>
      <c r="AM32" s="47">
        <v>640.173</v>
      </c>
      <c r="AN32" s="47">
        <v>659.45799999999997</v>
      </c>
      <c r="AO32" s="47">
        <v>691.96100000000001</v>
      </c>
      <c r="AP32" s="47">
        <v>716.37900000000002</v>
      </c>
      <c r="AQ32" s="47">
        <v>731.72500000000002</v>
      </c>
      <c r="AR32" s="47">
        <v>737.38099999999997</v>
      </c>
      <c r="AS32" s="47">
        <v>739.68100000000004</v>
      </c>
      <c r="AT32" s="47">
        <v>748.58100000000002</v>
      </c>
      <c r="AU32" s="47">
        <v>721.779</v>
      </c>
      <c r="AV32" s="47">
        <v>249.221</v>
      </c>
      <c r="AW32" s="47">
        <v>247.51400000000001</v>
      </c>
      <c r="AX32" s="47">
        <v>174.45</v>
      </c>
      <c r="AY32" s="47">
        <v>158.13300000000001</v>
      </c>
      <c r="AZ32" s="47">
        <v>154.13300000000001</v>
      </c>
      <c r="BA32" s="47">
        <v>138.333</v>
      </c>
      <c r="BB32" s="47">
        <v>122.944</v>
      </c>
      <c r="BC32" s="47">
        <v>110.523</v>
      </c>
      <c r="BD32" s="47">
        <v>95.144000000000005</v>
      </c>
      <c r="BE32" s="47">
        <v>85.775000000000006</v>
      </c>
      <c r="BF32" s="47">
        <v>77.799000000000007</v>
      </c>
      <c r="BG32" s="47">
        <v>85.774000000000001</v>
      </c>
      <c r="BH32" s="47">
        <v>62.033000000000001</v>
      </c>
      <c r="BI32" s="47">
        <v>60.067999999999998</v>
      </c>
      <c r="BJ32" s="47">
        <v>40.268999999999998</v>
      </c>
      <c r="BK32" s="47">
        <v>19.616</v>
      </c>
      <c r="BL32" s="47">
        <v>10.930999999999999</v>
      </c>
      <c r="BM32" s="47">
        <v>0</v>
      </c>
      <c r="BN32" s="47">
        <v>7.7850000000000001</v>
      </c>
      <c r="BO32" s="47">
        <v>21.712</v>
      </c>
      <c r="BP32" s="47">
        <v>57.027999999999999</v>
      </c>
      <c r="BQ32" s="47">
        <v>74.47</v>
      </c>
      <c r="BR32" s="47">
        <v>85.102999999999994</v>
      </c>
      <c r="BS32" s="47">
        <v>92.727000000000004</v>
      </c>
      <c r="BT32" s="47">
        <v>115.69799999999999</v>
      </c>
      <c r="BU32" s="47">
        <v>128.78200000000001</v>
      </c>
      <c r="BV32" s="47">
        <v>143.78200000000001</v>
      </c>
      <c r="BW32" s="47">
        <v>157.41900000000001</v>
      </c>
      <c r="BX32" s="47">
        <v>168.41900000000001</v>
      </c>
      <c r="BY32" s="47">
        <v>176.62299999999999</v>
      </c>
      <c r="BZ32" s="47">
        <v>385.19499999999999</v>
      </c>
      <c r="CA32" s="47">
        <v>198.71199999999999</v>
      </c>
      <c r="CB32" s="47">
        <v>214.56899999999999</v>
      </c>
      <c r="CC32" s="47">
        <v>227.49</v>
      </c>
      <c r="CD32" s="47">
        <v>232.69900000000001</v>
      </c>
      <c r="CE32" s="47">
        <v>236.22800000000001</v>
      </c>
      <c r="CF32" s="47">
        <v>244.642</v>
      </c>
      <c r="CG32" s="47">
        <v>251.804</v>
      </c>
      <c r="CH32" s="47">
        <v>260.40699999999998</v>
      </c>
      <c r="CI32" s="47">
        <v>262.90100000000001</v>
      </c>
      <c r="CJ32" s="47">
        <v>277.30799999999999</v>
      </c>
      <c r="CK32" s="47">
        <v>294.58600000000001</v>
      </c>
      <c r="CL32" s="47">
        <v>307.06700000000001</v>
      </c>
      <c r="CM32" s="47">
        <v>203.489</v>
      </c>
      <c r="CN32" s="47">
        <v>214.91499999999999</v>
      </c>
      <c r="CO32" s="47">
        <v>206.88900000000001</v>
      </c>
      <c r="CP32" s="47">
        <v>221.54599999999999</v>
      </c>
      <c r="CQ32" s="47">
        <v>237.96299999999999</v>
      </c>
      <c r="CR32" s="47">
        <v>241.76499999999999</v>
      </c>
      <c r="CS32" s="47">
        <v>244.47300000000001</v>
      </c>
      <c r="CT32" s="47">
        <v>221.32400000000001</v>
      </c>
      <c r="CU32" s="47">
        <v>414.89</v>
      </c>
      <c r="CV32" s="47">
        <v>419.846</v>
      </c>
      <c r="CW32" s="47">
        <v>361.51100000000002</v>
      </c>
      <c r="CX32" s="47">
        <v>352.33699999999999</v>
      </c>
      <c r="CY32" s="47">
        <v>347.21699999999998</v>
      </c>
      <c r="CZ32" s="47">
        <v>337.43799999999999</v>
      </c>
      <c r="DA32" s="47">
        <v>209.61799999999999</v>
      </c>
      <c r="DB32" s="47">
        <v>88.685000000000002</v>
      </c>
      <c r="DC32" s="47">
        <v>163.779</v>
      </c>
      <c r="DD32" s="47">
        <v>419.84500000000003</v>
      </c>
      <c r="DE32" s="47">
        <v>145.50200000000001</v>
      </c>
      <c r="DF32" s="47">
        <v>131.43199999999999</v>
      </c>
      <c r="DG32" s="47">
        <v>116.601</v>
      </c>
      <c r="DH32" s="47">
        <v>111.752</v>
      </c>
      <c r="DI32" s="47">
        <v>103.83</v>
      </c>
      <c r="DJ32" s="47">
        <v>102.125</v>
      </c>
      <c r="DK32" s="47">
        <v>95.215000000000003</v>
      </c>
      <c r="DL32" s="47">
        <v>152.047</v>
      </c>
      <c r="DM32" s="47">
        <v>185.6</v>
      </c>
      <c r="DN32" s="47">
        <v>194.04400000000001</v>
      </c>
      <c r="DO32" s="47">
        <v>228.24700000000001</v>
      </c>
      <c r="DP32" s="47">
        <v>237.43799999999999</v>
      </c>
      <c r="DQ32" s="47">
        <v>279.24400000000003</v>
      </c>
      <c r="DR32" s="47">
        <v>334.84399999999999</v>
      </c>
      <c r="DS32" s="47">
        <v>378.089</v>
      </c>
      <c r="DT32" s="47">
        <v>392.94099999999997</v>
      </c>
      <c r="DU32" s="47">
        <v>404.05700000000002</v>
      </c>
      <c r="DV32" s="47">
        <v>410.8535</v>
      </c>
      <c r="DW32" s="47">
        <v>416.4665</v>
      </c>
      <c r="DX32" s="47">
        <v>226.23699999999999</v>
      </c>
      <c r="DY32" s="47">
        <v>233.584</v>
      </c>
      <c r="DZ32" s="47">
        <v>406.553</v>
      </c>
      <c r="EA32" s="47">
        <v>734.35400000000004</v>
      </c>
      <c r="EB32" s="47">
        <v>731.55399999999997</v>
      </c>
      <c r="EC32" s="47">
        <v>266.87299999999999</v>
      </c>
      <c r="ED32" s="47">
        <v>433.79899999999998</v>
      </c>
      <c r="EE32" s="47">
        <v>751.35400000000004</v>
      </c>
      <c r="EF32" s="47">
        <v>211.6</v>
      </c>
      <c r="EG32" s="47">
        <v>261.60599999999999</v>
      </c>
      <c r="EH32" s="47">
        <v>273.24900000000002</v>
      </c>
      <c r="EI32" s="47">
        <v>311.39800000000002</v>
      </c>
      <c r="EJ32" s="47">
        <v>322.7</v>
      </c>
      <c r="EK32" s="47">
        <v>325.8</v>
      </c>
      <c r="EL32" s="47">
        <v>325.35599999999999</v>
      </c>
      <c r="EM32" s="47">
        <v>339.05599999999998</v>
      </c>
      <c r="EN32" s="47">
        <v>352.2</v>
      </c>
      <c r="EO32" s="47">
        <v>384.18700000000001</v>
      </c>
      <c r="EP32" s="47">
        <v>417.108</v>
      </c>
      <c r="EQ32" s="47">
        <v>429.76600000000002</v>
      </c>
      <c r="ER32" s="47">
        <v>436.31599999999997</v>
      </c>
      <c r="ES32" s="47">
        <v>447.39699999999999</v>
      </c>
      <c r="ET32" s="47">
        <v>466.90899999999999</v>
      </c>
      <c r="EU32" s="47">
        <v>483.44499999999999</v>
      </c>
      <c r="EV32" s="47">
        <v>483.44600000000003</v>
      </c>
      <c r="EW32" s="47">
        <v>33.540999999999997</v>
      </c>
      <c r="EX32" s="47">
        <v>38.417000000000002</v>
      </c>
      <c r="EY32" s="47">
        <v>85.698999999999998</v>
      </c>
      <c r="EZ32" s="47">
        <v>56.191000000000003</v>
      </c>
      <c r="FA32" s="47">
        <v>981.26250000000005</v>
      </c>
      <c r="FB32" s="47">
        <v>961.10950000000003</v>
      </c>
      <c r="FC32" s="47">
        <v>885.25649999999996</v>
      </c>
      <c r="FD32" s="47">
        <v>877.70349999999996</v>
      </c>
      <c r="FE32" s="47">
        <v>866.80050000000006</v>
      </c>
      <c r="FF32" s="47">
        <v>792.33249999999998</v>
      </c>
      <c r="FG32" s="47">
        <v>841.11450000000002</v>
      </c>
      <c r="FH32" s="47">
        <v>792.14649999999995</v>
      </c>
      <c r="FI32" s="47">
        <v>750.03750000000002</v>
      </c>
      <c r="FJ32" s="47">
        <v>724.86649999999997</v>
      </c>
      <c r="FK32" s="47">
        <v>609.50750000000005</v>
      </c>
      <c r="FL32" s="47">
        <v>571.33249999999998</v>
      </c>
      <c r="FM32" s="47">
        <v>555.44050000000004</v>
      </c>
      <c r="FN32" s="47">
        <v>489.2405</v>
      </c>
      <c r="FO32" s="47">
        <v>467.68549999999999</v>
      </c>
      <c r="FP32" s="47">
        <v>463.76850000000002</v>
      </c>
      <c r="FQ32" s="47">
        <v>456.43450000000001</v>
      </c>
      <c r="FR32" s="47">
        <v>444.22250000000003</v>
      </c>
      <c r="FS32" s="47">
        <v>426.32249999999999</v>
      </c>
      <c r="FT32" s="47">
        <v>103.02800000000001</v>
      </c>
      <c r="FU32" s="47">
        <v>93.588999999999999</v>
      </c>
      <c r="FV32" s="47">
        <v>61.954000000000001</v>
      </c>
      <c r="FW32" s="47">
        <v>726.779</v>
      </c>
      <c r="FX32" s="47">
        <v>963.06150000000002</v>
      </c>
      <c r="FY32" s="47">
        <v>494.58100000000002</v>
      </c>
      <c r="FZ32" s="47">
        <v>528.70000000000005</v>
      </c>
      <c r="GA32" s="47">
        <v>554.65</v>
      </c>
      <c r="GB32" s="47">
        <v>574.125</v>
      </c>
      <c r="GC32" s="47">
        <v>593.09699999999998</v>
      </c>
      <c r="GD32" s="47">
        <v>666.173</v>
      </c>
      <c r="GE32" s="47">
        <v>726.17600000000004</v>
      </c>
      <c r="GF32" s="47">
        <v>757.404</v>
      </c>
      <c r="GG32" s="47">
        <v>773.74</v>
      </c>
      <c r="GH32" s="47">
        <v>786.49599999999998</v>
      </c>
      <c r="GI32" s="47">
        <v>819.82799999999997</v>
      </c>
      <c r="GJ32" s="47">
        <v>836.86699999999996</v>
      </c>
      <c r="GK32" s="47">
        <v>852.40700000000004</v>
      </c>
      <c r="GL32" s="47">
        <v>865.43700000000001</v>
      </c>
      <c r="GM32" s="47">
        <v>889.19200000000001</v>
      </c>
      <c r="GN32" s="47">
        <v>908.81500000000005</v>
      </c>
      <c r="GO32" s="47">
        <v>927.49199999999996</v>
      </c>
      <c r="GP32" s="47">
        <v>938.24199999999996</v>
      </c>
      <c r="GQ32" s="47">
        <v>773.73900000000003</v>
      </c>
      <c r="GR32" s="47">
        <v>346.78100000000001</v>
      </c>
      <c r="GS32" s="47">
        <v>994.68849999999998</v>
      </c>
      <c r="GT32" s="47">
        <v>975.23850000000004</v>
      </c>
      <c r="GU32" s="47">
        <v>960.57849999999996</v>
      </c>
      <c r="GV32" s="47">
        <v>930.67849999999999</v>
      </c>
      <c r="GW32" s="47">
        <v>869.57849999999996</v>
      </c>
      <c r="GX32" s="47">
        <v>826.68349999999998</v>
      </c>
      <c r="GY32" s="47">
        <v>800.17349999999999</v>
      </c>
      <c r="GZ32" s="47">
        <v>786.44150000000002</v>
      </c>
      <c r="HA32" s="47">
        <v>744.21450000000004</v>
      </c>
      <c r="HB32" s="47">
        <v>673.06500000000005</v>
      </c>
      <c r="HC32" s="47">
        <v>623.53</v>
      </c>
      <c r="HD32" s="47">
        <v>556.42999999999995</v>
      </c>
      <c r="HE32" s="47">
        <v>540.73</v>
      </c>
      <c r="HF32" s="47">
        <v>510.83</v>
      </c>
      <c r="HG32" s="47">
        <v>493.43</v>
      </c>
      <c r="HH32" s="47">
        <v>472.92899999999997</v>
      </c>
      <c r="HI32" s="47">
        <v>518.22</v>
      </c>
      <c r="HJ32" s="47">
        <v>534.84500000000003</v>
      </c>
      <c r="HK32" s="47">
        <v>578.52099999999996</v>
      </c>
      <c r="HL32" s="47">
        <v>607.726</v>
      </c>
      <c r="HM32" s="47">
        <v>628.54899999999998</v>
      </c>
      <c r="HN32" s="47">
        <v>582.92700000000002</v>
      </c>
      <c r="HO32" s="47">
        <v>443.42899999999997</v>
      </c>
      <c r="HP32" s="47">
        <v>398.029</v>
      </c>
      <c r="HQ32" s="47">
        <v>419.24900000000002</v>
      </c>
      <c r="HR32" s="47">
        <v>916.55399999999997</v>
      </c>
      <c r="HS32" s="47">
        <v>814.71600000000001</v>
      </c>
      <c r="HT32" s="47">
        <v>720.53200000000004</v>
      </c>
      <c r="HU32" s="47">
        <v>913.40549999999996</v>
      </c>
      <c r="HV32" s="47">
        <v>754.93100000000004</v>
      </c>
      <c r="HW32" s="47">
        <v>778.94100000000003</v>
      </c>
      <c r="HX32" s="47">
        <v>802.44100000000003</v>
      </c>
      <c r="HY32" s="47">
        <v>816.98099999999999</v>
      </c>
      <c r="HZ32" s="47">
        <v>512.62099999999998</v>
      </c>
      <c r="IA32" s="47">
        <v>519.41800000000001</v>
      </c>
      <c r="IB32" s="47">
        <v>530.08000000000004</v>
      </c>
      <c r="IC32" s="47">
        <v>566.04499999999996</v>
      </c>
      <c r="ID32" s="47">
        <v>565.48500000000001</v>
      </c>
      <c r="IE32" s="47">
        <v>535.98</v>
      </c>
      <c r="IF32" s="47">
        <v>506.08600000000001</v>
      </c>
      <c r="IG32" s="47">
        <v>466.58</v>
      </c>
      <c r="IH32" s="47">
        <v>412.97899999999998</v>
      </c>
      <c r="II32" s="47">
        <v>412.98</v>
      </c>
      <c r="IJ32" s="47">
        <v>438.108</v>
      </c>
      <c r="IK32" s="47">
        <v>479.85300000000001</v>
      </c>
      <c r="IL32" s="47">
        <v>492.72800000000001</v>
      </c>
      <c r="IM32" s="47">
        <v>526.16099999999994</v>
      </c>
      <c r="IN32" s="47">
        <v>546.12400000000002</v>
      </c>
      <c r="IO32" s="47">
        <v>598.4</v>
      </c>
      <c r="IP32" s="47">
        <v>670.56700000000001</v>
      </c>
      <c r="IQ32" s="47">
        <v>729.36099999999999</v>
      </c>
      <c r="IR32" s="47">
        <v>390.37900000000002</v>
      </c>
      <c r="IS32" s="47">
        <v>350.447</v>
      </c>
      <c r="IT32" s="47">
        <v>364.46100000000001</v>
      </c>
      <c r="IU32" s="47">
        <v>349.44400000000002</v>
      </c>
      <c r="IV32" s="47">
        <v>314.084</v>
      </c>
      <c r="IW32" s="47">
        <v>298.13900000000001</v>
      </c>
      <c r="IX32" s="47">
        <v>404.28</v>
      </c>
      <c r="IY32" s="47">
        <v>433.60199999999998</v>
      </c>
      <c r="IZ32" s="47">
        <v>445.63299999999998</v>
      </c>
      <c r="JA32" s="47">
        <v>458.87299999999999</v>
      </c>
      <c r="JB32" s="47">
        <v>466.41899999999998</v>
      </c>
      <c r="JC32" s="47">
        <v>472.95749999999998</v>
      </c>
      <c r="JD32" s="47">
        <v>462.95749999999998</v>
      </c>
      <c r="JE32" s="47">
        <v>448.3175</v>
      </c>
      <c r="JF32" s="47">
        <v>442.92250000000001</v>
      </c>
      <c r="JG32" s="47">
        <v>406.55799999999999</v>
      </c>
      <c r="JH32" s="47">
        <v>727.779</v>
      </c>
      <c r="JI32" s="47">
        <v>963.0625</v>
      </c>
      <c r="JJ32" s="47">
        <v>272.173</v>
      </c>
      <c r="JK32" s="47">
        <v>437.99900000000002</v>
      </c>
      <c r="JL32" s="47">
        <v>791.71500000000003</v>
      </c>
      <c r="JM32" s="47">
        <v>501.54599999999999</v>
      </c>
      <c r="JN32" s="47">
        <v>1002.5285</v>
      </c>
      <c r="JO32" s="47">
        <v>310.06700000000001</v>
      </c>
      <c r="JP32" s="47">
        <v>156.441</v>
      </c>
      <c r="JQ32" s="47">
        <v>816.98199999999997</v>
      </c>
      <c r="JR32" s="47">
        <v>938.24300000000005</v>
      </c>
      <c r="JS32" s="47">
        <v>210.33799999999999</v>
      </c>
      <c r="JT32" s="47">
        <v>238.92699999999999</v>
      </c>
      <c r="JU32" s="58">
        <v>291.18099999999998</v>
      </c>
    </row>
    <row r="33" spans="1:281" ht="15" customHeight="1" x14ac:dyDescent="0.25">
      <c r="A33" s="41" t="s">
        <v>251</v>
      </c>
      <c r="B33" s="46">
        <v>931.05150000000003</v>
      </c>
      <c r="C33" s="47">
        <v>907.66549999999995</v>
      </c>
      <c r="D33" s="47">
        <v>889.39350000000002</v>
      </c>
      <c r="E33" s="47">
        <v>813.72400000000005</v>
      </c>
      <c r="F33" s="47">
        <v>793.33100000000002</v>
      </c>
      <c r="G33" s="47">
        <v>786.16849999999999</v>
      </c>
      <c r="H33" s="47">
        <v>767.95749999999998</v>
      </c>
      <c r="I33" s="47">
        <v>760.75750000000005</v>
      </c>
      <c r="J33" s="47">
        <v>756.35749999999996</v>
      </c>
      <c r="K33" s="47">
        <v>738.46249999999998</v>
      </c>
      <c r="L33" s="47">
        <v>712</v>
      </c>
      <c r="M33" s="47">
        <v>670.1105</v>
      </c>
      <c r="N33" s="47">
        <v>638.89549999999997</v>
      </c>
      <c r="O33" s="47">
        <v>622.12649999999996</v>
      </c>
      <c r="P33" s="47">
        <v>615.05949999999996</v>
      </c>
      <c r="Q33" s="47">
        <v>613.11450000000002</v>
      </c>
      <c r="R33" s="47">
        <v>609.5095</v>
      </c>
      <c r="S33" s="47">
        <v>597.70749999999998</v>
      </c>
      <c r="T33" s="47">
        <v>593.42949999999996</v>
      </c>
      <c r="U33" s="47">
        <v>591.32950000000005</v>
      </c>
      <c r="V33" s="47">
        <v>572.79200000000003</v>
      </c>
      <c r="W33" s="47">
        <v>565.42600000000004</v>
      </c>
      <c r="X33" s="47">
        <v>546.596</v>
      </c>
      <c r="Y33" s="47">
        <v>546.59500000000003</v>
      </c>
      <c r="Z33" s="47">
        <v>536.28200000000004</v>
      </c>
      <c r="AA33" s="47">
        <v>516.25199999999995</v>
      </c>
      <c r="AB33" s="47">
        <v>508.62</v>
      </c>
      <c r="AC33" s="47">
        <v>474.65</v>
      </c>
      <c r="AD33" s="47">
        <v>538.38</v>
      </c>
      <c r="AE33" s="47">
        <v>662.16300000000001</v>
      </c>
      <c r="AF33" s="47">
        <v>676.96299999999997</v>
      </c>
      <c r="AG33" s="47">
        <v>492.517</v>
      </c>
      <c r="AH33" s="47">
        <v>512.71400000000006</v>
      </c>
      <c r="AI33" s="47">
        <v>531.00699999999995</v>
      </c>
      <c r="AJ33" s="47">
        <v>541.96400000000006</v>
      </c>
      <c r="AK33" s="47">
        <v>556.36</v>
      </c>
      <c r="AL33" s="47">
        <v>584.70399999999995</v>
      </c>
      <c r="AM33" s="47">
        <v>586.78</v>
      </c>
      <c r="AN33" s="47">
        <v>606.06500000000005</v>
      </c>
      <c r="AO33" s="47">
        <v>633.923</v>
      </c>
      <c r="AP33" s="47">
        <v>609.505</v>
      </c>
      <c r="AQ33" s="47">
        <v>594.15899999999999</v>
      </c>
      <c r="AR33" s="47">
        <v>583.15899999999999</v>
      </c>
      <c r="AS33" s="47">
        <v>585.45899999999995</v>
      </c>
      <c r="AT33" s="47">
        <v>571.95899999999995</v>
      </c>
      <c r="AU33" s="47">
        <v>614.90499999999997</v>
      </c>
      <c r="AV33" s="47">
        <v>738.4615</v>
      </c>
      <c r="AW33" s="47">
        <v>736.75450000000001</v>
      </c>
      <c r="AX33" s="47">
        <v>663.69050000000004</v>
      </c>
      <c r="AY33" s="47">
        <v>647.37350000000004</v>
      </c>
      <c r="AZ33" s="47">
        <v>643.37350000000004</v>
      </c>
      <c r="BA33" s="47">
        <v>627.57349999999997</v>
      </c>
      <c r="BB33" s="47">
        <v>612.18449999999996</v>
      </c>
      <c r="BC33" s="47">
        <v>599.76350000000002</v>
      </c>
      <c r="BD33" s="47">
        <v>584.3845</v>
      </c>
      <c r="BE33" s="47">
        <v>575.01549999999997</v>
      </c>
      <c r="BF33" s="47">
        <v>567.03949999999998</v>
      </c>
      <c r="BG33" s="47">
        <v>575.0145</v>
      </c>
      <c r="BH33" s="47">
        <v>551.27350000000001</v>
      </c>
      <c r="BI33" s="47">
        <v>549.30849999999998</v>
      </c>
      <c r="BJ33" s="47">
        <v>529.5095</v>
      </c>
      <c r="BK33" s="47">
        <v>508.85649999999998</v>
      </c>
      <c r="BL33" s="47">
        <v>500.17149999999998</v>
      </c>
      <c r="BM33" s="47">
        <v>489.2405</v>
      </c>
      <c r="BN33" s="47">
        <v>481.45549999999997</v>
      </c>
      <c r="BO33" s="47">
        <v>467.52850000000001</v>
      </c>
      <c r="BP33" s="47">
        <v>463.51749999999998</v>
      </c>
      <c r="BQ33" s="47">
        <v>446.07549999999998</v>
      </c>
      <c r="BR33" s="47">
        <v>435.4425</v>
      </c>
      <c r="BS33" s="47">
        <v>427.81849999999997</v>
      </c>
      <c r="BT33" s="47">
        <v>404.84949999999998</v>
      </c>
      <c r="BU33" s="47">
        <v>417.93349999999998</v>
      </c>
      <c r="BV33" s="47">
        <v>432.93349999999998</v>
      </c>
      <c r="BW33" s="47">
        <v>446.57049999999998</v>
      </c>
      <c r="BX33" s="47">
        <v>457.57049999999998</v>
      </c>
      <c r="BY33" s="47">
        <v>465.77449999999999</v>
      </c>
      <c r="BZ33" s="47">
        <v>874.43550000000005</v>
      </c>
      <c r="CA33" s="47">
        <v>487.86349999999999</v>
      </c>
      <c r="CB33" s="47">
        <v>503.72050000000002</v>
      </c>
      <c r="CC33" s="47">
        <v>516.64149999999995</v>
      </c>
      <c r="CD33" s="47">
        <v>521.85050000000001</v>
      </c>
      <c r="CE33" s="47">
        <v>525.37950000000001</v>
      </c>
      <c r="CF33" s="47">
        <v>533.79349999999999</v>
      </c>
      <c r="CG33" s="47">
        <v>540.95550000000003</v>
      </c>
      <c r="CH33" s="47">
        <v>549.55849999999998</v>
      </c>
      <c r="CI33" s="47">
        <v>552.05250000000001</v>
      </c>
      <c r="CJ33" s="47">
        <v>566.45950000000005</v>
      </c>
      <c r="CK33" s="47">
        <v>583.73749999999995</v>
      </c>
      <c r="CL33" s="47">
        <v>596.21849999999995</v>
      </c>
      <c r="CM33" s="47">
        <v>492.64049999999997</v>
      </c>
      <c r="CN33" s="47">
        <v>504.06650000000002</v>
      </c>
      <c r="CO33" s="47">
        <v>496.04050000000001</v>
      </c>
      <c r="CP33" s="47">
        <v>510.69749999999999</v>
      </c>
      <c r="CQ33" s="47">
        <v>527.11450000000002</v>
      </c>
      <c r="CR33" s="47">
        <v>530.91650000000004</v>
      </c>
      <c r="CS33" s="47">
        <v>533.62450000000001</v>
      </c>
      <c r="CT33" s="47">
        <v>510.47550000000001</v>
      </c>
      <c r="CU33" s="47">
        <v>904.13049999999998</v>
      </c>
      <c r="CV33" s="47">
        <v>909.0865</v>
      </c>
      <c r="CW33" s="47">
        <v>850.75149999999996</v>
      </c>
      <c r="CX33" s="47">
        <v>841.57749999999999</v>
      </c>
      <c r="CY33" s="47">
        <v>836.45749999999998</v>
      </c>
      <c r="CZ33" s="47">
        <v>826.67849999999999</v>
      </c>
      <c r="DA33" s="47">
        <v>698.85850000000005</v>
      </c>
      <c r="DB33" s="47">
        <v>577.92550000000006</v>
      </c>
      <c r="DC33" s="47">
        <v>653.01949999999999</v>
      </c>
      <c r="DD33" s="47">
        <v>909.08550000000002</v>
      </c>
      <c r="DE33" s="47">
        <v>634.74249999999995</v>
      </c>
      <c r="DF33" s="47">
        <v>620.67250000000001</v>
      </c>
      <c r="DG33" s="47">
        <v>605.8415</v>
      </c>
      <c r="DH33" s="47">
        <v>600.99249999999995</v>
      </c>
      <c r="DI33" s="47">
        <v>593.07050000000004</v>
      </c>
      <c r="DJ33" s="47">
        <v>591.3655</v>
      </c>
      <c r="DK33" s="47">
        <v>584.45550000000003</v>
      </c>
      <c r="DL33" s="47">
        <v>368.49849999999998</v>
      </c>
      <c r="DM33" s="47">
        <v>334.94549999999998</v>
      </c>
      <c r="DN33" s="47">
        <v>326.50150000000002</v>
      </c>
      <c r="DO33" s="47">
        <v>292.29849999999999</v>
      </c>
      <c r="DP33" s="47">
        <v>283.10750000000002</v>
      </c>
      <c r="DQ33" s="47">
        <v>241.3015</v>
      </c>
      <c r="DR33" s="47">
        <v>185.70150000000001</v>
      </c>
      <c r="DS33" s="47">
        <v>111.1515</v>
      </c>
      <c r="DT33" s="47">
        <v>96.299499999999995</v>
      </c>
      <c r="DU33" s="47">
        <v>85.183499999999995</v>
      </c>
      <c r="DV33" s="47">
        <v>78.387</v>
      </c>
      <c r="DW33" s="47">
        <v>72.774000000000001</v>
      </c>
      <c r="DX33" s="47">
        <v>515.38850000000002</v>
      </c>
      <c r="DY33" s="47">
        <v>522.7355</v>
      </c>
      <c r="DZ33" s="47">
        <v>895.79349999999999</v>
      </c>
      <c r="EA33" s="47">
        <v>680.96299999999997</v>
      </c>
      <c r="EB33" s="47">
        <v>678.16300000000001</v>
      </c>
      <c r="EC33" s="47">
        <v>556.02449999999999</v>
      </c>
      <c r="ED33" s="47">
        <v>576.69200000000001</v>
      </c>
      <c r="EE33" s="47">
        <v>697.96299999999997</v>
      </c>
      <c r="EF33" s="47">
        <v>360.94549999999998</v>
      </c>
      <c r="EG33" s="47">
        <v>410.95150000000001</v>
      </c>
      <c r="EH33" s="47">
        <v>422.59449999999998</v>
      </c>
      <c r="EI33" s="47">
        <v>460.74349999999998</v>
      </c>
      <c r="EJ33" s="47">
        <v>472.0455</v>
      </c>
      <c r="EK33" s="47">
        <v>475.14550000000003</v>
      </c>
      <c r="EL33" s="47">
        <v>552.81849999999997</v>
      </c>
      <c r="EM33" s="47">
        <v>488.4015</v>
      </c>
      <c r="EN33" s="47">
        <v>501.5455</v>
      </c>
      <c r="EO33" s="47">
        <v>533.53250000000003</v>
      </c>
      <c r="EP33" s="47">
        <v>566.45349999999996</v>
      </c>
      <c r="EQ33" s="47">
        <v>579.11149999999998</v>
      </c>
      <c r="ER33" s="47">
        <v>585.66150000000005</v>
      </c>
      <c r="ES33" s="47">
        <v>596.74249999999995</v>
      </c>
      <c r="ET33" s="47">
        <v>616.25450000000001</v>
      </c>
      <c r="EU33" s="47">
        <v>632.79049999999995</v>
      </c>
      <c r="EV33" s="47">
        <v>632.79150000000004</v>
      </c>
      <c r="EW33" s="47">
        <v>461.31950000000001</v>
      </c>
      <c r="EX33" s="47">
        <v>466.19549999999998</v>
      </c>
      <c r="EY33" s="47">
        <v>513.47749999999996</v>
      </c>
      <c r="EZ33" s="47">
        <v>483.96949999999998</v>
      </c>
      <c r="FA33" s="47">
        <v>492.02199999999999</v>
      </c>
      <c r="FB33" s="47">
        <v>471.86900000000003</v>
      </c>
      <c r="FC33" s="47">
        <v>396.01600000000002</v>
      </c>
      <c r="FD33" s="47">
        <v>388.46300000000002</v>
      </c>
      <c r="FE33" s="47">
        <v>377.56</v>
      </c>
      <c r="FF33" s="47">
        <v>303.09199999999998</v>
      </c>
      <c r="FG33" s="47">
        <v>351.87400000000002</v>
      </c>
      <c r="FH33" s="47">
        <v>302.90600000000001</v>
      </c>
      <c r="FI33" s="47">
        <v>260.79700000000003</v>
      </c>
      <c r="FJ33" s="47">
        <v>235.626</v>
      </c>
      <c r="FK33" s="47">
        <v>120.267</v>
      </c>
      <c r="FL33" s="47">
        <v>82.091999999999999</v>
      </c>
      <c r="FM33" s="47">
        <v>66.2</v>
      </c>
      <c r="FN33" s="47">
        <v>0</v>
      </c>
      <c r="FO33" s="47">
        <v>21.555</v>
      </c>
      <c r="FP33" s="47">
        <v>25.472000000000001</v>
      </c>
      <c r="FQ33" s="47">
        <v>32.805999999999997</v>
      </c>
      <c r="FR33" s="47">
        <v>45.018000000000001</v>
      </c>
      <c r="FS33" s="47">
        <v>62.917999999999999</v>
      </c>
      <c r="FT33" s="47">
        <v>530.80650000000003</v>
      </c>
      <c r="FU33" s="47">
        <v>521.36749999999995</v>
      </c>
      <c r="FV33" s="47">
        <v>471.56049999999999</v>
      </c>
      <c r="FW33" s="47">
        <v>619.90499999999997</v>
      </c>
      <c r="FX33" s="47">
        <v>473.82100000000003</v>
      </c>
      <c r="FY33" s="47">
        <v>643.92650000000003</v>
      </c>
      <c r="FZ33" s="47">
        <v>678.04549999999995</v>
      </c>
      <c r="GA33" s="47">
        <v>703.99549999999999</v>
      </c>
      <c r="GB33" s="47">
        <v>723.47050000000002</v>
      </c>
      <c r="GC33" s="47">
        <v>742.4425</v>
      </c>
      <c r="GD33" s="47">
        <v>815.51850000000002</v>
      </c>
      <c r="GE33" s="47">
        <v>875.52149999999995</v>
      </c>
      <c r="GF33" s="47">
        <v>906.74950000000001</v>
      </c>
      <c r="GG33" s="47">
        <v>923.08550000000002</v>
      </c>
      <c r="GH33" s="47">
        <v>935.8415</v>
      </c>
      <c r="GI33" s="47">
        <v>969.17349999999999</v>
      </c>
      <c r="GJ33" s="47">
        <v>986.21249999999998</v>
      </c>
      <c r="GK33" s="47">
        <v>1001.7525000000001</v>
      </c>
      <c r="GL33" s="47">
        <v>1014.7825</v>
      </c>
      <c r="GM33" s="47">
        <v>1038.5374999999999</v>
      </c>
      <c r="GN33" s="47">
        <v>1058.1605</v>
      </c>
      <c r="GO33" s="47">
        <v>1076.8375000000001</v>
      </c>
      <c r="GP33" s="47">
        <v>1087.5875000000001</v>
      </c>
      <c r="GQ33" s="47">
        <v>923.08450000000005</v>
      </c>
      <c r="GR33" s="47">
        <v>142.45949999999999</v>
      </c>
      <c r="GS33" s="47">
        <v>505.44799999999998</v>
      </c>
      <c r="GT33" s="47">
        <v>485.99799999999999</v>
      </c>
      <c r="GU33" s="47">
        <v>471.33800000000002</v>
      </c>
      <c r="GV33" s="47">
        <v>441.43799999999999</v>
      </c>
      <c r="GW33" s="47">
        <v>380.33800000000002</v>
      </c>
      <c r="GX33" s="47">
        <v>337.44299999999998</v>
      </c>
      <c r="GY33" s="47">
        <v>310.93299999999999</v>
      </c>
      <c r="GZ33" s="47">
        <v>297.20100000000002</v>
      </c>
      <c r="HA33" s="47">
        <v>254.97399999999999</v>
      </c>
      <c r="HB33" s="47">
        <v>291.98399999999998</v>
      </c>
      <c r="HC33" s="47">
        <v>341.51900000000001</v>
      </c>
      <c r="HD33" s="47">
        <v>292.65499999999997</v>
      </c>
      <c r="HE33" s="47">
        <v>276.95499999999998</v>
      </c>
      <c r="HF33" s="47">
        <v>247.05500000000001</v>
      </c>
      <c r="HG33" s="47">
        <v>229.655</v>
      </c>
      <c r="HH33" s="47">
        <v>209.154</v>
      </c>
      <c r="HI33" s="47">
        <v>254.44499999999999</v>
      </c>
      <c r="HJ33" s="47">
        <v>271.07</v>
      </c>
      <c r="HK33" s="47">
        <v>314.74599999999998</v>
      </c>
      <c r="HL33" s="47">
        <v>343.95100000000002</v>
      </c>
      <c r="HM33" s="47">
        <v>364.774</v>
      </c>
      <c r="HN33" s="47">
        <v>419.76400000000001</v>
      </c>
      <c r="HO33" s="47">
        <v>179.654</v>
      </c>
      <c r="HP33" s="47">
        <v>134.25399999999999</v>
      </c>
      <c r="HQ33" s="47">
        <v>113.03400000000001</v>
      </c>
      <c r="HR33" s="47">
        <v>658.88599999999997</v>
      </c>
      <c r="HS33" s="47">
        <v>557.048</v>
      </c>
      <c r="HT33" s="47">
        <v>456.75700000000001</v>
      </c>
      <c r="HU33" s="47">
        <v>424.16500000000002</v>
      </c>
      <c r="HV33" s="47">
        <v>424.166</v>
      </c>
      <c r="HW33" s="47">
        <v>448.17599999999999</v>
      </c>
      <c r="HX33" s="47">
        <v>471.67599999999999</v>
      </c>
      <c r="HY33" s="47">
        <v>486.21600000000001</v>
      </c>
      <c r="HZ33" s="47">
        <v>620.25149999999996</v>
      </c>
      <c r="IA33" s="47">
        <v>613.45450000000005</v>
      </c>
      <c r="IB33" s="47">
        <v>602.79250000000002</v>
      </c>
      <c r="IC33" s="47">
        <v>566.82749999999999</v>
      </c>
      <c r="ID33" s="47">
        <v>557.85749999999996</v>
      </c>
      <c r="IE33" s="47">
        <v>528.35249999999996</v>
      </c>
      <c r="IF33" s="47">
        <v>498.45850000000002</v>
      </c>
      <c r="IG33" s="47">
        <v>458.95249999999999</v>
      </c>
      <c r="IH33" s="47">
        <v>405.35149999999999</v>
      </c>
      <c r="II33" s="47">
        <v>405.35250000000002</v>
      </c>
      <c r="IJ33" s="47">
        <v>430.48050000000001</v>
      </c>
      <c r="IK33" s="47">
        <v>472.22550000000001</v>
      </c>
      <c r="IL33" s="47">
        <v>485.10050000000001</v>
      </c>
      <c r="IM33" s="47">
        <v>518.5335</v>
      </c>
      <c r="IN33" s="47">
        <v>538.49649999999997</v>
      </c>
      <c r="IO33" s="47">
        <v>580.697</v>
      </c>
      <c r="IP33" s="47">
        <v>508.53</v>
      </c>
      <c r="IQ33" s="47">
        <v>449.73599999999999</v>
      </c>
      <c r="IR33" s="47">
        <v>382.75150000000002</v>
      </c>
      <c r="IS33" s="47">
        <v>342.81950000000001</v>
      </c>
      <c r="IT33" s="47">
        <v>326.51850000000002</v>
      </c>
      <c r="IU33" s="47">
        <v>311.50150000000002</v>
      </c>
      <c r="IV33" s="47">
        <v>276.14150000000001</v>
      </c>
      <c r="IW33" s="47">
        <v>205.01750000000001</v>
      </c>
      <c r="IX33" s="47">
        <v>137.3425</v>
      </c>
      <c r="IY33" s="47">
        <v>138.88399999999999</v>
      </c>
      <c r="IZ33" s="47">
        <v>126.85299999999999</v>
      </c>
      <c r="JA33" s="47">
        <v>113.613</v>
      </c>
      <c r="JB33" s="47">
        <v>106.06699999999999</v>
      </c>
      <c r="JC33" s="47">
        <v>89.953000000000003</v>
      </c>
      <c r="JD33" s="47">
        <v>79.953000000000003</v>
      </c>
      <c r="JE33" s="47">
        <v>65.313000000000002</v>
      </c>
      <c r="JF33" s="47">
        <v>59.917999999999999</v>
      </c>
      <c r="JG33" s="47">
        <v>895.79849999999999</v>
      </c>
      <c r="JH33" s="47">
        <v>620.90499999999997</v>
      </c>
      <c r="JI33" s="47">
        <v>473.822</v>
      </c>
      <c r="JJ33" s="47">
        <v>561.32449999999994</v>
      </c>
      <c r="JK33" s="47">
        <v>580.89200000000005</v>
      </c>
      <c r="JL33" s="47">
        <v>941.06050000000005</v>
      </c>
      <c r="JM33" s="47">
        <v>650.89149999999995</v>
      </c>
      <c r="JN33" s="47">
        <v>513.28800000000001</v>
      </c>
      <c r="JO33" s="47">
        <v>599.21849999999995</v>
      </c>
      <c r="JP33" s="47">
        <v>584.21950000000004</v>
      </c>
      <c r="JQ33" s="47">
        <v>486.21699999999998</v>
      </c>
      <c r="JR33" s="47">
        <v>1087.5885000000001</v>
      </c>
      <c r="JS33" s="47">
        <v>699.57849999999996</v>
      </c>
      <c r="JT33" s="47">
        <v>528.07849999999996</v>
      </c>
      <c r="JU33" s="58">
        <v>198.05950000000001</v>
      </c>
    </row>
    <row r="34" spans="1:281" ht="15" customHeight="1" x14ac:dyDescent="0.25">
      <c r="A34" s="41" t="s">
        <v>252</v>
      </c>
      <c r="B34" s="46">
        <v>1211.605</v>
      </c>
      <c r="C34" s="47">
        <v>1188.2190000000001</v>
      </c>
      <c r="D34" s="47">
        <v>331.608</v>
      </c>
      <c r="E34" s="47">
        <v>255.9385</v>
      </c>
      <c r="F34" s="47">
        <v>235.5455</v>
      </c>
      <c r="G34" s="47">
        <v>228.38300000000001</v>
      </c>
      <c r="H34" s="47">
        <v>210.172</v>
      </c>
      <c r="I34" s="47">
        <v>202.97200000000001</v>
      </c>
      <c r="J34" s="47">
        <v>198.572</v>
      </c>
      <c r="K34" s="47">
        <v>180.67699999999999</v>
      </c>
      <c r="L34" s="47">
        <v>139.208</v>
      </c>
      <c r="M34" s="47">
        <v>97.3185</v>
      </c>
      <c r="N34" s="47">
        <v>66.103499999999997</v>
      </c>
      <c r="O34" s="47">
        <v>49.334499999999998</v>
      </c>
      <c r="P34" s="47">
        <v>42.267499999999998</v>
      </c>
      <c r="Q34" s="47">
        <v>40.322499999999998</v>
      </c>
      <c r="R34" s="47">
        <v>36.717500000000001</v>
      </c>
      <c r="S34" s="47">
        <v>24.915500000000002</v>
      </c>
      <c r="T34" s="47">
        <v>20.637499999999999</v>
      </c>
      <c r="U34" s="47">
        <v>18.537500000000001</v>
      </c>
      <c r="V34" s="47">
        <v>0</v>
      </c>
      <c r="W34" s="47">
        <v>7.3659999999999997</v>
      </c>
      <c r="X34" s="47">
        <v>26.196000000000002</v>
      </c>
      <c r="Y34" s="47">
        <v>26.196999999999999</v>
      </c>
      <c r="Z34" s="47">
        <v>36.51</v>
      </c>
      <c r="AA34" s="47">
        <v>56.54</v>
      </c>
      <c r="AB34" s="47">
        <v>64.171999999999997</v>
      </c>
      <c r="AC34" s="47">
        <v>98.141999999999996</v>
      </c>
      <c r="AD34" s="47">
        <v>161.87200000000001</v>
      </c>
      <c r="AE34" s="47">
        <v>285.65499999999997</v>
      </c>
      <c r="AF34" s="47">
        <v>300.45499999999998</v>
      </c>
      <c r="AG34" s="47">
        <v>116.011</v>
      </c>
      <c r="AH34" s="47">
        <v>136.208</v>
      </c>
      <c r="AI34" s="47">
        <v>154.501</v>
      </c>
      <c r="AJ34" s="47">
        <v>165.458</v>
      </c>
      <c r="AK34" s="47">
        <v>179.85400000000001</v>
      </c>
      <c r="AL34" s="47">
        <v>208.19800000000001</v>
      </c>
      <c r="AM34" s="47">
        <v>210.274</v>
      </c>
      <c r="AN34" s="47">
        <v>229.559</v>
      </c>
      <c r="AO34" s="47">
        <v>262.06200000000001</v>
      </c>
      <c r="AP34" s="47">
        <v>286.48</v>
      </c>
      <c r="AQ34" s="47">
        <v>301.82600000000002</v>
      </c>
      <c r="AR34" s="47">
        <v>307.48200000000003</v>
      </c>
      <c r="AS34" s="47">
        <v>309.78199999999998</v>
      </c>
      <c r="AT34" s="47">
        <v>318.68200000000002</v>
      </c>
      <c r="AU34" s="47">
        <v>291.88</v>
      </c>
      <c r="AV34" s="47">
        <v>180.678</v>
      </c>
      <c r="AW34" s="47">
        <v>182.38499999999999</v>
      </c>
      <c r="AX34" s="47">
        <v>255.44900000000001</v>
      </c>
      <c r="AY34" s="47">
        <v>271.76600000000002</v>
      </c>
      <c r="AZ34" s="47">
        <v>275.76600000000002</v>
      </c>
      <c r="BA34" s="47">
        <v>291.56599999999997</v>
      </c>
      <c r="BB34" s="47">
        <v>306.95499999999998</v>
      </c>
      <c r="BC34" s="47">
        <v>319.37599999999998</v>
      </c>
      <c r="BD34" s="47">
        <v>334.755</v>
      </c>
      <c r="BE34" s="47">
        <v>344.12400000000002</v>
      </c>
      <c r="BF34" s="47">
        <v>352.1</v>
      </c>
      <c r="BG34" s="47">
        <v>344.125</v>
      </c>
      <c r="BH34" s="47">
        <v>367.86599999999999</v>
      </c>
      <c r="BI34" s="47">
        <v>369.83100000000002</v>
      </c>
      <c r="BJ34" s="47">
        <v>389.63</v>
      </c>
      <c r="BK34" s="47">
        <v>410.28300000000002</v>
      </c>
      <c r="BL34" s="47">
        <v>418.96800000000002</v>
      </c>
      <c r="BM34" s="47">
        <v>429.899</v>
      </c>
      <c r="BN34" s="47">
        <v>437.68400000000003</v>
      </c>
      <c r="BO34" s="47">
        <v>451.61099999999999</v>
      </c>
      <c r="BP34" s="47">
        <v>486.92700000000002</v>
      </c>
      <c r="BQ34" s="47">
        <v>504.36900000000003</v>
      </c>
      <c r="BR34" s="47">
        <v>515.00199999999995</v>
      </c>
      <c r="BS34" s="47">
        <v>522.62599999999998</v>
      </c>
      <c r="BT34" s="47">
        <v>545.59699999999998</v>
      </c>
      <c r="BU34" s="47">
        <v>558.68100000000004</v>
      </c>
      <c r="BV34" s="47">
        <v>573.68100000000004</v>
      </c>
      <c r="BW34" s="47">
        <v>587.31799999999998</v>
      </c>
      <c r="BX34" s="47">
        <v>598.31799999999998</v>
      </c>
      <c r="BY34" s="47">
        <v>606.52200000000005</v>
      </c>
      <c r="BZ34" s="47">
        <v>316.64999999999998</v>
      </c>
      <c r="CA34" s="47">
        <v>628.61099999999999</v>
      </c>
      <c r="CB34" s="47">
        <v>644.46799999999996</v>
      </c>
      <c r="CC34" s="47">
        <v>657.38900000000001</v>
      </c>
      <c r="CD34" s="47">
        <v>662.59799999999996</v>
      </c>
      <c r="CE34" s="47">
        <v>666.12699999999995</v>
      </c>
      <c r="CF34" s="47">
        <v>674.54100000000005</v>
      </c>
      <c r="CG34" s="47">
        <v>681.70299999999997</v>
      </c>
      <c r="CH34" s="47">
        <v>690.30600000000004</v>
      </c>
      <c r="CI34" s="47">
        <v>692.8</v>
      </c>
      <c r="CJ34" s="47">
        <v>707.20699999999999</v>
      </c>
      <c r="CK34" s="47">
        <v>724.48500000000001</v>
      </c>
      <c r="CL34" s="47">
        <v>736.96600000000001</v>
      </c>
      <c r="CM34" s="47">
        <v>633.38800000000003</v>
      </c>
      <c r="CN34" s="47">
        <v>644.81399999999996</v>
      </c>
      <c r="CO34" s="47">
        <v>636.78800000000001</v>
      </c>
      <c r="CP34" s="47">
        <v>651.44500000000005</v>
      </c>
      <c r="CQ34" s="47">
        <v>667.86199999999997</v>
      </c>
      <c r="CR34" s="47">
        <v>671.66399999999999</v>
      </c>
      <c r="CS34" s="47">
        <v>674.37199999999996</v>
      </c>
      <c r="CT34" s="47">
        <v>651.22299999999996</v>
      </c>
      <c r="CU34" s="47">
        <v>346.34500000000003</v>
      </c>
      <c r="CV34" s="47">
        <v>351.30099999999999</v>
      </c>
      <c r="CW34" s="47">
        <v>292.96600000000001</v>
      </c>
      <c r="CX34" s="47">
        <v>283.79199999999997</v>
      </c>
      <c r="CY34" s="47">
        <v>278.67200000000003</v>
      </c>
      <c r="CZ34" s="47">
        <v>268.89299999999997</v>
      </c>
      <c r="DA34" s="47">
        <v>467.96699999999998</v>
      </c>
      <c r="DB34" s="47">
        <v>347.03399999999999</v>
      </c>
      <c r="DC34" s="47">
        <v>422.12799999999999</v>
      </c>
      <c r="DD34" s="47">
        <v>351.3</v>
      </c>
      <c r="DE34" s="47">
        <v>403.851</v>
      </c>
      <c r="DF34" s="47">
        <v>389.78100000000001</v>
      </c>
      <c r="DG34" s="47">
        <v>374.95</v>
      </c>
      <c r="DH34" s="47">
        <v>370.101</v>
      </c>
      <c r="DI34" s="47">
        <v>362.17899999999997</v>
      </c>
      <c r="DJ34" s="47">
        <v>360.47399999999999</v>
      </c>
      <c r="DK34" s="47">
        <v>353.56400000000002</v>
      </c>
      <c r="DL34" s="47">
        <v>581.94600000000003</v>
      </c>
      <c r="DM34" s="47">
        <v>615.49900000000002</v>
      </c>
      <c r="DN34" s="47">
        <v>623.94299999999998</v>
      </c>
      <c r="DO34" s="47">
        <v>658.14599999999996</v>
      </c>
      <c r="DP34" s="47">
        <v>667.33699999999999</v>
      </c>
      <c r="DQ34" s="47">
        <v>668.54549999999995</v>
      </c>
      <c r="DR34" s="47">
        <v>612.94550000000004</v>
      </c>
      <c r="DS34" s="47">
        <v>538.39549999999997</v>
      </c>
      <c r="DT34" s="47">
        <v>523.54349999999999</v>
      </c>
      <c r="DU34" s="47">
        <v>512.42750000000001</v>
      </c>
      <c r="DV34" s="47">
        <v>505.63099999999997</v>
      </c>
      <c r="DW34" s="47">
        <v>500.01799999999997</v>
      </c>
      <c r="DX34" s="47">
        <v>656.13599999999997</v>
      </c>
      <c r="DY34" s="47">
        <v>663.48299999999995</v>
      </c>
      <c r="DZ34" s="47">
        <v>338.00799999999998</v>
      </c>
      <c r="EA34" s="47">
        <v>304.45499999999998</v>
      </c>
      <c r="EB34" s="47">
        <v>301.65499999999997</v>
      </c>
      <c r="EC34" s="47">
        <v>696.77200000000005</v>
      </c>
      <c r="ED34" s="47">
        <v>3.9</v>
      </c>
      <c r="EE34" s="47">
        <v>321.45499999999998</v>
      </c>
      <c r="EF34" s="47">
        <v>641.49900000000002</v>
      </c>
      <c r="EG34" s="47">
        <v>691.505</v>
      </c>
      <c r="EH34" s="47">
        <v>703.14800000000002</v>
      </c>
      <c r="EI34" s="47">
        <v>741.29700000000003</v>
      </c>
      <c r="EJ34" s="47">
        <v>752.59900000000005</v>
      </c>
      <c r="EK34" s="47">
        <v>755.69899999999996</v>
      </c>
      <c r="EL34" s="47">
        <v>755.255</v>
      </c>
      <c r="EM34" s="47">
        <v>768.95500000000004</v>
      </c>
      <c r="EN34" s="47">
        <v>782.09900000000005</v>
      </c>
      <c r="EO34" s="47">
        <v>814.08600000000001</v>
      </c>
      <c r="EP34" s="47">
        <v>847.00699999999995</v>
      </c>
      <c r="EQ34" s="47">
        <v>859.66499999999996</v>
      </c>
      <c r="ER34" s="47">
        <v>866.21500000000003</v>
      </c>
      <c r="ES34" s="47">
        <v>877.29600000000005</v>
      </c>
      <c r="ET34" s="47">
        <v>896.80799999999999</v>
      </c>
      <c r="EU34" s="47">
        <v>913.34400000000005</v>
      </c>
      <c r="EV34" s="47">
        <v>913.34500000000003</v>
      </c>
      <c r="EW34" s="47">
        <v>463.44</v>
      </c>
      <c r="EX34" s="47">
        <v>468.31599999999997</v>
      </c>
      <c r="EY34" s="47">
        <v>515.59799999999996</v>
      </c>
      <c r="EZ34" s="47">
        <v>486.09</v>
      </c>
      <c r="FA34" s="47">
        <v>876.53</v>
      </c>
      <c r="FB34" s="47">
        <v>856.37699999999995</v>
      </c>
      <c r="FC34" s="47">
        <v>780.524</v>
      </c>
      <c r="FD34" s="47">
        <v>772.971</v>
      </c>
      <c r="FE34" s="47">
        <v>762.06799999999998</v>
      </c>
      <c r="FF34" s="47">
        <v>687.6</v>
      </c>
      <c r="FG34" s="47">
        <v>736.38199999999995</v>
      </c>
      <c r="FH34" s="47">
        <v>687.41399999999999</v>
      </c>
      <c r="FI34" s="47">
        <v>645.30499999999995</v>
      </c>
      <c r="FJ34" s="47">
        <v>620.13400000000001</v>
      </c>
      <c r="FK34" s="47">
        <v>693.05899999999997</v>
      </c>
      <c r="FL34" s="47">
        <v>654.88400000000001</v>
      </c>
      <c r="FM34" s="47">
        <v>638.99199999999996</v>
      </c>
      <c r="FN34" s="47">
        <v>572.79200000000003</v>
      </c>
      <c r="FO34" s="47">
        <v>551.23699999999997</v>
      </c>
      <c r="FP34" s="47">
        <v>547.32000000000005</v>
      </c>
      <c r="FQ34" s="47">
        <v>539.98599999999999</v>
      </c>
      <c r="FR34" s="47">
        <v>527.774</v>
      </c>
      <c r="FS34" s="47">
        <v>509.87400000000002</v>
      </c>
      <c r="FT34" s="47">
        <v>532.92700000000002</v>
      </c>
      <c r="FU34" s="47">
        <v>523.48800000000006</v>
      </c>
      <c r="FV34" s="47">
        <v>491.85300000000001</v>
      </c>
      <c r="FW34" s="47">
        <v>296.88</v>
      </c>
      <c r="FX34" s="47">
        <v>858.32899999999995</v>
      </c>
      <c r="FY34" s="47">
        <v>924.48</v>
      </c>
      <c r="FZ34" s="47">
        <v>958.59900000000005</v>
      </c>
      <c r="GA34" s="47">
        <v>984.54899999999998</v>
      </c>
      <c r="GB34" s="47">
        <v>1004.024</v>
      </c>
      <c r="GC34" s="47">
        <v>1022.996</v>
      </c>
      <c r="GD34" s="47">
        <v>1096.0719999999999</v>
      </c>
      <c r="GE34" s="47">
        <v>1156.075</v>
      </c>
      <c r="GF34" s="47">
        <v>1187.3030000000001</v>
      </c>
      <c r="GG34" s="47">
        <v>1203.6389999999999</v>
      </c>
      <c r="GH34" s="47">
        <v>1216.395</v>
      </c>
      <c r="GI34" s="47">
        <v>1249.7270000000001</v>
      </c>
      <c r="GJ34" s="47">
        <v>1266.7660000000001</v>
      </c>
      <c r="GK34" s="47">
        <v>1282.306</v>
      </c>
      <c r="GL34" s="47">
        <v>1295.336</v>
      </c>
      <c r="GM34" s="47">
        <v>1319.0909999999999</v>
      </c>
      <c r="GN34" s="47">
        <v>1338.7139999999999</v>
      </c>
      <c r="GO34" s="47">
        <v>1357.3910000000001</v>
      </c>
      <c r="GP34" s="47">
        <v>1368.1410000000001</v>
      </c>
      <c r="GQ34" s="47">
        <v>1203.6379999999999</v>
      </c>
      <c r="GR34" s="47">
        <v>569.70349999999996</v>
      </c>
      <c r="GS34" s="47">
        <v>889.95600000000002</v>
      </c>
      <c r="GT34" s="47">
        <v>870.50599999999997</v>
      </c>
      <c r="GU34" s="47">
        <v>855.846</v>
      </c>
      <c r="GV34" s="47">
        <v>825.94600000000003</v>
      </c>
      <c r="GW34" s="47">
        <v>764.846</v>
      </c>
      <c r="GX34" s="47">
        <v>721.95100000000002</v>
      </c>
      <c r="GY34" s="47">
        <v>695.44100000000003</v>
      </c>
      <c r="GZ34" s="47">
        <v>681.70899999999995</v>
      </c>
      <c r="HA34" s="47">
        <v>639.48199999999997</v>
      </c>
      <c r="HB34" s="47">
        <v>563.774</v>
      </c>
      <c r="HC34" s="47">
        <v>514.23900000000003</v>
      </c>
      <c r="HD34" s="47">
        <v>447.13900000000001</v>
      </c>
      <c r="HE34" s="47">
        <v>431.43900000000002</v>
      </c>
      <c r="HF34" s="47">
        <v>401.53899999999999</v>
      </c>
      <c r="HG34" s="47">
        <v>384.13900000000001</v>
      </c>
      <c r="HH34" s="47">
        <v>363.63799999999998</v>
      </c>
      <c r="HI34" s="47">
        <v>318.34699999999998</v>
      </c>
      <c r="HJ34" s="47">
        <v>301.72199999999998</v>
      </c>
      <c r="HK34" s="47">
        <v>258.04599999999999</v>
      </c>
      <c r="HL34" s="47">
        <v>228.84100000000001</v>
      </c>
      <c r="HM34" s="47">
        <v>208.018</v>
      </c>
      <c r="HN34" s="47">
        <v>153.02799999999999</v>
      </c>
      <c r="HO34" s="47">
        <v>393.13799999999998</v>
      </c>
      <c r="HP34" s="47">
        <v>438.53800000000001</v>
      </c>
      <c r="HQ34" s="47">
        <v>459.75799999999998</v>
      </c>
      <c r="HR34" s="47">
        <v>486.65499999999997</v>
      </c>
      <c r="HS34" s="47">
        <v>384.81700000000001</v>
      </c>
      <c r="HT34" s="47">
        <v>300.00099999999998</v>
      </c>
      <c r="HU34" s="47">
        <v>808.673</v>
      </c>
      <c r="HV34" s="47">
        <v>808.67399999999998</v>
      </c>
      <c r="HW34" s="47">
        <v>832.68399999999997</v>
      </c>
      <c r="HX34" s="47">
        <v>856.18399999999997</v>
      </c>
      <c r="HY34" s="47">
        <v>870.72400000000005</v>
      </c>
      <c r="HZ34" s="47">
        <v>942.52</v>
      </c>
      <c r="IA34" s="47">
        <v>949.31700000000001</v>
      </c>
      <c r="IB34" s="47">
        <v>959.97900000000004</v>
      </c>
      <c r="IC34" s="47">
        <v>994.07150000000001</v>
      </c>
      <c r="ID34" s="47">
        <v>985.10149999999999</v>
      </c>
      <c r="IE34" s="47">
        <v>955.59649999999999</v>
      </c>
      <c r="IF34" s="47">
        <v>925.70249999999999</v>
      </c>
      <c r="IG34" s="47">
        <v>886.19650000000001</v>
      </c>
      <c r="IH34" s="47">
        <v>832.59550000000002</v>
      </c>
      <c r="II34" s="47">
        <v>832.59649999999999</v>
      </c>
      <c r="IJ34" s="47">
        <v>857.72450000000003</v>
      </c>
      <c r="IK34" s="47">
        <v>899.46950000000004</v>
      </c>
      <c r="IL34" s="47">
        <v>912.34450000000004</v>
      </c>
      <c r="IM34" s="47">
        <v>945.77750000000003</v>
      </c>
      <c r="IN34" s="47">
        <v>965.7405</v>
      </c>
      <c r="IO34" s="47">
        <v>965.20500000000004</v>
      </c>
      <c r="IP34" s="47">
        <v>893.03800000000001</v>
      </c>
      <c r="IQ34" s="47">
        <v>834.24400000000003</v>
      </c>
      <c r="IR34" s="47">
        <v>809.99549999999999</v>
      </c>
      <c r="IS34" s="47">
        <v>770.06349999999998</v>
      </c>
      <c r="IT34" s="47">
        <v>753.76250000000005</v>
      </c>
      <c r="IU34" s="47">
        <v>738.74549999999999</v>
      </c>
      <c r="IV34" s="47">
        <v>703.38549999999998</v>
      </c>
      <c r="IW34" s="47">
        <v>538.428</v>
      </c>
      <c r="IX34" s="47">
        <v>564.5865</v>
      </c>
      <c r="IY34" s="47">
        <v>593.9085</v>
      </c>
      <c r="IZ34" s="47">
        <v>593.40899999999999</v>
      </c>
      <c r="JA34" s="47">
        <v>580.16899999999998</v>
      </c>
      <c r="JB34" s="47">
        <v>572.62300000000005</v>
      </c>
      <c r="JC34" s="47">
        <v>556.50900000000001</v>
      </c>
      <c r="JD34" s="47">
        <v>546.50900000000001</v>
      </c>
      <c r="JE34" s="47">
        <v>531.86900000000003</v>
      </c>
      <c r="JF34" s="47">
        <v>526.47400000000005</v>
      </c>
      <c r="JG34" s="47">
        <v>338.01299999999998</v>
      </c>
      <c r="JH34" s="47">
        <v>297.88</v>
      </c>
      <c r="JI34" s="47">
        <v>858.33</v>
      </c>
      <c r="JJ34" s="47">
        <v>702.072</v>
      </c>
      <c r="JK34" s="47">
        <v>8.1</v>
      </c>
      <c r="JL34" s="47">
        <v>1221.614</v>
      </c>
      <c r="JM34" s="47">
        <v>931.44500000000005</v>
      </c>
      <c r="JN34" s="47">
        <v>897.79600000000005</v>
      </c>
      <c r="JO34" s="47">
        <v>739.96600000000001</v>
      </c>
      <c r="JP34" s="47">
        <v>586.34</v>
      </c>
      <c r="JQ34" s="47">
        <v>870.72500000000002</v>
      </c>
      <c r="JR34" s="47">
        <v>1368.1420000000001</v>
      </c>
      <c r="JS34" s="47">
        <v>468.68700000000001</v>
      </c>
      <c r="JT34" s="47">
        <v>668.82600000000002</v>
      </c>
      <c r="JU34" s="58">
        <v>545.38599999999997</v>
      </c>
    </row>
    <row r="35" spans="1:281" ht="15" customHeight="1" x14ac:dyDescent="0.25">
      <c r="A35" s="41" t="s">
        <v>253</v>
      </c>
      <c r="B35" s="46">
        <v>1225.6659999999999</v>
      </c>
      <c r="C35" s="47">
        <v>1202.28</v>
      </c>
      <c r="D35" s="47">
        <v>1104.579</v>
      </c>
      <c r="E35" s="47">
        <v>1028.9095</v>
      </c>
      <c r="F35" s="47">
        <v>1008.5165</v>
      </c>
      <c r="G35" s="47">
        <v>1001.354</v>
      </c>
      <c r="H35" s="47">
        <v>983.14300000000003</v>
      </c>
      <c r="I35" s="47">
        <v>975.94299999999998</v>
      </c>
      <c r="J35" s="47">
        <v>971.54300000000001</v>
      </c>
      <c r="K35" s="47">
        <v>953.64800000000002</v>
      </c>
      <c r="L35" s="47">
        <v>912.17899999999997</v>
      </c>
      <c r="M35" s="47">
        <v>870.28949999999998</v>
      </c>
      <c r="N35" s="47">
        <v>839.07449999999994</v>
      </c>
      <c r="O35" s="47">
        <v>822.30550000000005</v>
      </c>
      <c r="P35" s="47">
        <v>815.23850000000004</v>
      </c>
      <c r="Q35" s="47">
        <v>813.29349999999999</v>
      </c>
      <c r="R35" s="47">
        <v>809.68849999999998</v>
      </c>
      <c r="S35" s="47">
        <v>797.88649999999996</v>
      </c>
      <c r="T35" s="47">
        <v>793.60850000000005</v>
      </c>
      <c r="U35" s="47">
        <v>791.50850000000003</v>
      </c>
      <c r="V35" s="47">
        <v>772.971</v>
      </c>
      <c r="W35" s="47">
        <v>765.60500000000002</v>
      </c>
      <c r="X35" s="47">
        <v>746.77499999999998</v>
      </c>
      <c r="Y35" s="47">
        <v>746.774</v>
      </c>
      <c r="Z35" s="47">
        <v>736.46100000000001</v>
      </c>
      <c r="AA35" s="47">
        <v>716.43100000000004</v>
      </c>
      <c r="AB35" s="47">
        <v>708.79899999999998</v>
      </c>
      <c r="AC35" s="47">
        <v>674.82899999999995</v>
      </c>
      <c r="AD35" s="47">
        <v>738.55899999999997</v>
      </c>
      <c r="AE35" s="47">
        <v>862.34199999999998</v>
      </c>
      <c r="AF35" s="47">
        <v>877.14200000000005</v>
      </c>
      <c r="AG35" s="47">
        <v>692.69600000000003</v>
      </c>
      <c r="AH35" s="47">
        <v>712.89300000000003</v>
      </c>
      <c r="AI35" s="47">
        <v>731.18600000000004</v>
      </c>
      <c r="AJ35" s="47">
        <v>742.14300000000003</v>
      </c>
      <c r="AK35" s="47">
        <v>756.53899999999999</v>
      </c>
      <c r="AL35" s="47">
        <v>784.88300000000004</v>
      </c>
      <c r="AM35" s="47">
        <v>786.95899999999995</v>
      </c>
      <c r="AN35" s="47">
        <v>806.24400000000003</v>
      </c>
      <c r="AO35" s="47">
        <v>834.10199999999998</v>
      </c>
      <c r="AP35" s="47">
        <v>809.68399999999997</v>
      </c>
      <c r="AQ35" s="47">
        <v>794.33799999999997</v>
      </c>
      <c r="AR35" s="47">
        <v>783.33799999999997</v>
      </c>
      <c r="AS35" s="47">
        <v>785.63800000000003</v>
      </c>
      <c r="AT35" s="47">
        <v>772.13800000000003</v>
      </c>
      <c r="AU35" s="47">
        <v>815.08399999999995</v>
      </c>
      <c r="AV35" s="47">
        <v>953.649</v>
      </c>
      <c r="AW35" s="47">
        <v>955.35599999999999</v>
      </c>
      <c r="AX35" s="47">
        <v>1028.42</v>
      </c>
      <c r="AY35" s="47">
        <v>1035.8364999999999</v>
      </c>
      <c r="AZ35" s="47">
        <v>1031.8364999999999</v>
      </c>
      <c r="BA35" s="47">
        <v>1016.0365</v>
      </c>
      <c r="BB35" s="47">
        <v>1000.6475</v>
      </c>
      <c r="BC35" s="47">
        <v>988.22649999999999</v>
      </c>
      <c r="BD35" s="47">
        <v>972.84749999999997</v>
      </c>
      <c r="BE35" s="47">
        <v>963.47850000000005</v>
      </c>
      <c r="BF35" s="47">
        <v>955.50250000000005</v>
      </c>
      <c r="BG35" s="47">
        <v>963.47749999999996</v>
      </c>
      <c r="BH35" s="47">
        <v>939.73649999999998</v>
      </c>
      <c r="BI35" s="47">
        <v>937.77149999999995</v>
      </c>
      <c r="BJ35" s="47">
        <v>917.97249999999997</v>
      </c>
      <c r="BK35" s="47">
        <v>897.31949999999995</v>
      </c>
      <c r="BL35" s="47">
        <v>888.6345</v>
      </c>
      <c r="BM35" s="47">
        <v>877.70349999999996</v>
      </c>
      <c r="BN35" s="47">
        <v>869.91849999999999</v>
      </c>
      <c r="BO35" s="47">
        <v>855.99149999999997</v>
      </c>
      <c r="BP35" s="47">
        <v>851.98050000000001</v>
      </c>
      <c r="BQ35" s="47">
        <v>834.5385</v>
      </c>
      <c r="BR35" s="47">
        <v>823.90549999999996</v>
      </c>
      <c r="BS35" s="47">
        <v>816.28150000000005</v>
      </c>
      <c r="BT35" s="47">
        <v>793.3125</v>
      </c>
      <c r="BU35" s="47">
        <v>806.39649999999995</v>
      </c>
      <c r="BV35" s="47">
        <v>821.39649999999995</v>
      </c>
      <c r="BW35" s="47">
        <v>835.0335</v>
      </c>
      <c r="BX35" s="47">
        <v>846.0335</v>
      </c>
      <c r="BY35" s="47">
        <v>854.23749999999995</v>
      </c>
      <c r="BZ35" s="47">
        <v>1089.6210000000001</v>
      </c>
      <c r="CA35" s="47">
        <v>876.32650000000001</v>
      </c>
      <c r="CB35" s="47">
        <v>892.18349999999998</v>
      </c>
      <c r="CC35" s="47">
        <v>905.10450000000003</v>
      </c>
      <c r="CD35" s="47">
        <v>910.31349999999998</v>
      </c>
      <c r="CE35" s="47">
        <v>913.84249999999997</v>
      </c>
      <c r="CF35" s="47">
        <v>922.25649999999996</v>
      </c>
      <c r="CG35" s="47">
        <v>929.41849999999999</v>
      </c>
      <c r="CH35" s="47">
        <v>938.02149999999995</v>
      </c>
      <c r="CI35" s="47">
        <v>940.51549999999997</v>
      </c>
      <c r="CJ35" s="47">
        <v>954.92250000000001</v>
      </c>
      <c r="CK35" s="47">
        <v>972.20050000000003</v>
      </c>
      <c r="CL35" s="47">
        <v>984.68150000000003</v>
      </c>
      <c r="CM35" s="47">
        <v>881.10350000000005</v>
      </c>
      <c r="CN35" s="47">
        <v>892.52949999999998</v>
      </c>
      <c r="CO35" s="47">
        <v>884.50350000000003</v>
      </c>
      <c r="CP35" s="47">
        <v>899.16049999999996</v>
      </c>
      <c r="CQ35" s="47">
        <v>915.57749999999999</v>
      </c>
      <c r="CR35" s="47">
        <v>919.37950000000001</v>
      </c>
      <c r="CS35" s="47">
        <v>922.08749999999998</v>
      </c>
      <c r="CT35" s="47">
        <v>898.93849999999998</v>
      </c>
      <c r="CU35" s="47">
        <v>1119.316</v>
      </c>
      <c r="CV35" s="47">
        <v>1124.2719999999999</v>
      </c>
      <c r="CW35" s="47">
        <v>1065.9369999999999</v>
      </c>
      <c r="CX35" s="47">
        <v>1056.7629999999999</v>
      </c>
      <c r="CY35" s="47">
        <v>1051.643</v>
      </c>
      <c r="CZ35" s="47">
        <v>1041.864</v>
      </c>
      <c r="DA35" s="47">
        <v>1087.3215</v>
      </c>
      <c r="DB35" s="47">
        <v>966.38850000000002</v>
      </c>
      <c r="DC35" s="47">
        <v>1041.4825000000001</v>
      </c>
      <c r="DD35" s="47">
        <v>1124.271</v>
      </c>
      <c r="DE35" s="47">
        <v>1023.2055</v>
      </c>
      <c r="DF35" s="47">
        <v>1009.1355</v>
      </c>
      <c r="DG35" s="47">
        <v>994.30449999999996</v>
      </c>
      <c r="DH35" s="47">
        <v>989.45550000000003</v>
      </c>
      <c r="DI35" s="47">
        <v>981.5335</v>
      </c>
      <c r="DJ35" s="47">
        <v>979.82849999999996</v>
      </c>
      <c r="DK35" s="47">
        <v>972.91849999999999</v>
      </c>
      <c r="DL35" s="47">
        <v>756.9615</v>
      </c>
      <c r="DM35" s="47">
        <v>723.4085</v>
      </c>
      <c r="DN35" s="47">
        <v>714.96450000000004</v>
      </c>
      <c r="DO35" s="47">
        <v>680.76149999999996</v>
      </c>
      <c r="DP35" s="47">
        <v>671.57050000000004</v>
      </c>
      <c r="DQ35" s="47">
        <v>629.7645</v>
      </c>
      <c r="DR35" s="47">
        <v>574.16449999999998</v>
      </c>
      <c r="DS35" s="47">
        <v>499.61450000000002</v>
      </c>
      <c r="DT35" s="47">
        <v>484.76249999999999</v>
      </c>
      <c r="DU35" s="47">
        <v>473.6465</v>
      </c>
      <c r="DV35" s="47">
        <v>466.85</v>
      </c>
      <c r="DW35" s="47">
        <v>461.23700000000002</v>
      </c>
      <c r="DX35" s="47">
        <v>903.85149999999999</v>
      </c>
      <c r="DY35" s="47">
        <v>911.19849999999997</v>
      </c>
      <c r="DZ35" s="47">
        <v>1110.979</v>
      </c>
      <c r="EA35" s="47">
        <v>881.14200000000005</v>
      </c>
      <c r="EB35" s="47">
        <v>878.34199999999998</v>
      </c>
      <c r="EC35" s="47">
        <v>944.48749999999995</v>
      </c>
      <c r="ED35" s="47">
        <v>776.87099999999998</v>
      </c>
      <c r="EE35" s="47">
        <v>898.14200000000005</v>
      </c>
      <c r="EF35" s="47">
        <v>749.4085</v>
      </c>
      <c r="EG35" s="47">
        <v>799.41449999999998</v>
      </c>
      <c r="EH35" s="47">
        <v>811.0575</v>
      </c>
      <c r="EI35" s="47">
        <v>849.20650000000001</v>
      </c>
      <c r="EJ35" s="47">
        <v>860.50850000000003</v>
      </c>
      <c r="EK35" s="47">
        <v>863.60850000000005</v>
      </c>
      <c r="EL35" s="47">
        <v>941.28150000000005</v>
      </c>
      <c r="EM35" s="47">
        <v>876.86450000000002</v>
      </c>
      <c r="EN35" s="47">
        <v>890.00850000000003</v>
      </c>
      <c r="EO35" s="47">
        <v>921.99549999999999</v>
      </c>
      <c r="EP35" s="47">
        <v>954.91650000000004</v>
      </c>
      <c r="EQ35" s="47">
        <v>967.57449999999994</v>
      </c>
      <c r="ER35" s="47">
        <v>974.12450000000001</v>
      </c>
      <c r="ES35" s="47">
        <v>963.45500000000004</v>
      </c>
      <c r="ET35" s="47">
        <v>943.94299999999998</v>
      </c>
      <c r="EU35" s="47">
        <v>927.40700000000004</v>
      </c>
      <c r="EV35" s="47">
        <v>927.40599999999995</v>
      </c>
      <c r="EW35" s="47">
        <v>849.78250000000003</v>
      </c>
      <c r="EX35" s="47">
        <v>854.6585</v>
      </c>
      <c r="EY35" s="47">
        <v>901.94050000000004</v>
      </c>
      <c r="EZ35" s="47">
        <v>872.4325</v>
      </c>
      <c r="FA35" s="47">
        <v>103.559</v>
      </c>
      <c r="FB35" s="47">
        <v>83.406000000000006</v>
      </c>
      <c r="FC35" s="47">
        <v>7.5529999999999999</v>
      </c>
      <c r="FD35" s="47">
        <v>0</v>
      </c>
      <c r="FE35" s="47">
        <v>14.382</v>
      </c>
      <c r="FF35" s="47">
        <v>88.85</v>
      </c>
      <c r="FG35" s="47">
        <v>36.588999999999999</v>
      </c>
      <c r="FH35" s="47">
        <v>85.557000000000002</v>
      </c>
      <c r="FI35" s="47">
        <v>127.666</v>
      </c>
      <c r="FJ35" s="47">
        <v>152.839</v>
      </c>
      <c r="FK35" s="47">
        <v>268.19600000000003</v>
      </c>
      <c r="FL35" s="47">
        <v>306.37099999999998</v>
      </c>
      <c r="FM35" s="47">
        <v>322.26299999999998</v>
      </c>
      <c r="FN35" s="47">
        <v>388.46300000000002</v>
      </c>
      <c r="FO35" s="47">
        <v>410.01799999999997</v>
      </c>
      <c r="FP35" s="47">
        <v>413.935</v>
      </c>
      <c r="FQ35" s="47">
        <v>421.26900000000001</v>
      </c>
      <c r="FR35" s="47">
        <v>433.48099999999999</v>
      </c>
      <c r="FS35" s="47">
        <v>451.38099999999997</v>
      </c>
      <c r="FT35" s="47">
        <v>919.26949999999999</v>
      </c>
      <c r="FU35" s="47">
        <v>909.83050000000003</v>
      </c>
      <c r="FV35" s="47">
        <v>860.02350000000001</v>
      </c>
      <c r="FW35" s="47">
        <v>820.08399999999995</v>
      </c>
      <c r="FX35" s="47">
        <v>85.358000000000004</v>
      </c>
      <c r="FY35" s="47">
        <v>938.54100000000005</v>
      </c>
      <c r="FZ35" s="47">
        <v>972.66</v>
      </c>
      <c r="GA35" s="47">
        <v>998.61</v>
      </c>
      <c r="GB35" s="47">
        <v>1018.085</v>
      </c>
      <c r="GC35" s="47">
        <v>1037.057</v>
      </c>
      <c r="GD35" s="47">
        <v>1110.133</v>
      </c>
      <c r="GE35" s="47">
        <v>1170.136</v>
      </c>
      <c r="GF35" s="47">
        <v>1201.364</v>
      </c>
      <c r="GG35" s="47">
        <v>1217.7</v>
      </c>
      <c r="GH35" s="47">
        <v>1230.4559999999999</v>
      </c>
      <c r="GI35" s="47">
        <v>1263.788</v>
      </c>
      <c r="GJ35" s="47">
        <v>1280.827</v>
      </c>
      <c r="GK35" s="47">
        <v>1296.367</v>
      </c>
      <c r="GL35" s="47">
        <v>1309.3969999999999</v>
      </c>
      <c r="GM35" s="47">
        <v>1333.152</v>
      </c>
      <c r="GN35" s="47">
        <v>1352.7750000000001</v>
      </c>
      <c r="GO35" s="47">
        <v>1371.452</v>
      </c>
      <c r="GP35" s="47">
        <v>1382.202</v>
      </c>
      <c r="GQ35" s="47">
        <v>1217.6990000000001</v>
      </c>
      <c r="GR35" s="47">
        <v>530.92250000000001</v>
      </c>
      <c r="GS35" s="47">
        <v>422.661</v>
      </c>
      <c r="GT35" s="47">
        <v>403.21100000000001</v>
      </c>
      <c r="GU35" s="47">
        <v>388.55099999999999</v>
      </c>
      <c r="GV35" s="47">
        <v>358.65100000000001</v>
      </c>
      <c r="GW35" s="47">
        <v>297.55099999999999</v>
      </c>
      <c r="GX35" s="47">
        <v>254.65600000000001</v>
      </c>
      <c r="GY35" s="47">
        <v>228.14599999999999</v>
      </c>
      <c r="GZ35" s="47">
        <v>214.41399999999999</v>
      </c>
      <c r="HA35" s="47">
        <v>172.18700000000001</v>
      </c>
      <c r="HB35" s="47">
        <v>209.197</v>
      </c>
      <c r="HC35" s="47">
        <v>258.73200000000003</v>
      </c>
      <c r="HD35" s="47">
        <v>325.83199999999999</v>
      </c>
      <c r="HE35" s="47">
        <v>341.53199999999998</v>
      </c>
      <c r="HF35" s="47">
        <v>371.43200000000002</v>
      </c>
      <c r="HG35" s="47">
        <v>388.83199999999999</v>
      </c>
      <c r="HH35" s="47">
        <v>409.33300000000003</v>
      </c>
      <c r="HI35" s="47">
        <v>454.62400000000002</v>
      </c>
      <c r="HJ35" s="47">
        <v>471.24900000000002</v>
      </c>
      <c r="HK35" s="47">
        <v>514.92499999999995</v>
      </c>
      <c r="HL35" s="47">
        <v>544.13</v>
      </c>
      <c r="HM35" s="47">
        <v>564.95299999999997</v>
      </c>
      <c r="HN35" s="47">
        <v>619.94299999999998</v>
      </c>
      <c r="HO35" s="47">
        <v>438.83300000000003</v>
      </c>
      <c r="HP35" s="47">
        <v>484.233</v>
      </c>
      <c r="HQ35" s="47">
        <v>501.49700000000001</v>
      </c>
      <c r="HR35" s="47">
        <v>859.06500000000005</v>
      </c>
      <c r="HS35" s="47">
        <v>757.22699999999998</v>
      </c>
      <c r="HT35" s="47">
        <v>656.93600000000004</v>
      </c>
      <c r="HU35" s="47">
        <v>341.37799999999999</v>
      </c>
      <c r="HV35" s="47">
        <v>341.37900000000002</v>
      </c>
      <c r="HW35" s="47">
        <v>365.38900000000001</v>
      </c>
      <c r="HX35" s="47">
        <v>388.88900000000001</v>
      </c>
      <c r="HY35" s="47">
        <v>403.42899999999997</v>
      </c>
      <c r="HZ35" s="47">
        <v>898.23099999999999</v>
      </c>
      <c r="IA35" s="47">
        <v>891.43399999999997</v>
      </c>
      <c r="IB35" s="47">
        <v>880.77200000000005</v>
      </c>
      <c r="IC35" s="47">
        <v>844.80700000000002</v>
      </c>
      <c r="ID35" s="47">
        <v>835.83699999999999</v>
      </c>
      <c r="IE35" s="47">
        <v>806.33199999999999</v>
      </c>
      <c r="IF35" s="47">
        <v>776.43799999999999</v>
      </c>
      <c r="IG35" s="47">
        <v>736.93200000000002</v>
      </c>
      <c r="IH35" s="47">
        <v>683.33100000000002</v>
      </c>
      <c r="II35" s="47">
        <v>683.33199999999999</v>
      </c>
      <c r="IJ35" s="47">
        <v>658.202</v>
      </c>
      <c r="IK35" s="47">
        <v>616.45699999999999</v>
      </c>
      <c r="IL35" s="47">
        <v>603.58199999999999</v>
      </c>
      <c r="IM35" s="47">
        <v>570.149</v>
      </c>
      <c r="IN35" s="47">
        <v>550.18600000000004</v>
      </c>
      <c r="IO35" s="47">
        <v>497.91</v>
      </c>
      <c r="IP35" s="47">
        <v>425.74299999999999</v>
      </c>
      <c r="IQ35" s="47">
        <v>366.94900000000001</v>
      </c>
      <c r="IR35" s="47">
        <v>705.93100000000004</v>
      </c>
      <c r="IS35" s="47">
        <v>731.28250000000003</v>
      </c>
      <c r="IT35" s="47">
        <v>714.98149999999998</v>
      </c>
      <c r="IU35" s="47">
        <v>699.96450000000004</v>
      </c>
      <c r="IV35" s="47">
        <v>664.60450000000003</v>
      </c>
      <c r="IW35" s="47">
        <v>584.12300000000005</v>
      </c>
      <c r="IX35" s="47">
        <v>525.80550000000005</v>
      </c>
      <c r="IY35" s="47">
        <v>527.34699999999998</v>
      </c>
      <c r="IZ35" s="47">
        <v>515.31600000000003</v>
      </c>
      <c r="JA35" s="47">
        <v>502.07600000000002</v>
      </c>
      <c r="JB35" s="47">
        <v>494.53</v>
      </c>
      <c r="JC35" s="47">
        <v>478.416</v>
      </c>
      <c r="JD35" s="47">
        <v>468.416</v>
      </c>
      <c r="JE35" s="47">
        <v>453.77600000000001</v>
      </c>
      <c r="JF35" s="47">
        <v>448.38099999999997</v>
      </c>
      <c r="JG35" s="47">
        <v>1110.9839999999999</v>
      </c>
      <c r="JH35" s="47">
        <v>821.08399999999995</v>
      </c>
      <c r="JI35" s="47">
        <v>85.358999999999995</v>
      </c>
      <c r="JJ35" s="47">
        <v>949.78750000000002</v>
      </c>
      <c r="JK35" s="47">
        <v>781.07100000000003</v>
      </c>
      <c r="JL35" s="47">
        <v>1235.675</v>
      </c>
      <c r="JM35" s="47">
        <v>945.50599999999997</v>
      </c>
      <c r="JN35" s="47">
        <v>430.50099999999998</v>
      </c>
      <c r="JO35" s="47">
        <v>987.68150000000003</v>
      </c>
      <c r="JP35" s="47">
        <v>972.6825</v>
      </c>
      <c r="JQ35" s="47">
        <v>403.43</v>
      </c>
      <c r="JR35" s="47">
        <v>1382.203</v>
      </c>
      <c r="JS35" s="47">
        <v>1088.0415</v>
      </c>
      <c r="JT35" s="47">
        <v>916.54150000000004</v>
      </c>
      <c r="JU35" s="58">
        <v>586.52250000000004</v>
      </c>
    </row>
    <row r="36" spans="1:281" ht="15" customHeight="1" x14ac:dyDescent="0.25">
      <c r="A36" s="41" t="s">
        <v>275</v>
      </c>
      <c r="B36" s="46">
        <v>470.30799999999999</v>
      </c>
      <c r="C36" s="47">
        <v>446.92200000000003</v>
      </c>
      <c r="D36" s="47">
        <v>711.55100000000004</v>
      </c>
      <c r="E36" s="47">
        <v>635.88149999999996</v>
      </c>
      <c r="F36" s="47">
        <v>615.48850000000004</v>
      </c>
      <c r="G36" s="47">
        <v>608.32600000000002</v>
      </c>
      <c r="H36" s="47">
        <v>590.11500000000001</v>
      </c>
      <c r="I36" s="47">
        <v>582.91499999999996</v>
      </c>
      <c r="J36" s="47">
        <v>578.51499999999999</v>
      </c>
      <c r="K36" s="47">
        <v>560.62</v>
      </c>
      <c r="L36" s="47">
        <v>602.08900000000006</v>
      </c>
      <c r="M36" s="47">
        <v>643.97850000000005</v>
      </c>
      <c r="N36" s="47">
        <v>675.19349999999997</v>
      </c>
      <c r="O36" s="47">
        <v>691.96249999999998</v>
      </c>
      <c r="P36" s="47">
        <v>699.02949999999998</v>
      </c>
      <c r="Q36" s="47">
        <v>700.97450000000003</v>
      </c>
      <c r="R36" s="47">
        <v>704.57950000000005</v>
      </c>
      <c r="S36" s="47">
        <v>716.38149999999996</v>
      </c>
      <c r="T36" s="47">
        <v>720.65949999999998</v>
      </c>
      <c r="U36" s="47">
        <v>722.7595</v>
      </c>
      <c r="V36" s="47">
        <v>741.29700000000003</v>
      </c>
      <c r="W36" s="47">
        <v>748.66300000000001</v>
      </c>
      <c r="X36" s="47">
        <v>767.49300000000005</v>
      </c>
      <c r="Y36" s="47">
        <v>767.49400000000003</v>
      </c>
      <c r="Z36" s="47">
        <v>777.80700000000002</v>
      </c>
      <c r="AA36" s="47">
        <v>797.83699999999999</v>
      </c>
      <c r="AB36" s="47">
        <v>805.46900000000005</v>
      </c>
      <c r="AC36" s="47">
        <v>789.84550000000002</v>
      </c>
      <c r="AD36" s="47">
        <v>853.57550000000003</v>
      </c>
      <c r="AE36" s="47">
        <v>977.35850000000005</v>
      </c>
      <c r="AF36" s="47">
        <v>992.1585</v>
      </c>
      <c r="AG36" s="47">
        <v>807.71249999999998</v>
      </c>
      <c r="AH36" s="47">
        <v>827.90949999999998</v>
      </c>
      <c r="AI36" s="47">
        <v>846.20249999999999</v>
      </c>
      <c r="AJ36" s="47">
        <v>857.15949999999998</v>
      </c>
      <c r="AK36" s="47">
        <v>871.55550000000005</v>
      </c>
      <c r="AL36" s="47">
        <v>899.89949999999999</v>
      </c>
      <c r="AM36" s="47">
        <v>901.97550000000001</v>
      </c>
      <c r="AN36" s="47">
        <v>921.26049999999998</v>
      </c>
      <c r="AO36" s="47">
        <v>949.11850000000004</v>
      </c>
      <c r="AP36" s="47">
        <v>924.70050000000003</v>
      </c>
      <c r="AQ36" s="47">
        <v>909.35450000000003</v>
      </c>
      <c r="AR36" s="47">
        <v>898.35450000000003</v>
      </c>
      <c r="AS36" s="47">
        <v>900.65449999999998</v>
      </c>
      <c r="AT36" s="47">
        <v>887.15449999999998</v>
      </c>
      <c r="AU36" s="47">
        <v>930.10050000000001</v>
      </c>
      <c r="AV36" s="47">
        <v>560.61900000000003</v>
      </c>
      <c r="AW36" s="47">
        <v>558.91200000000003</v>
      </c>
      <c r="AX36" s="47">
        <v>485.84800000000001</v>
      </c>
      <c r="AY36" s="47">
        <v>469.53100000000001</v>
      </c>
      <c r="AZ36" s="47">
        <v>465.53100000000001</v>
      </c>
      <c r="BA36" s="47">
        <v>449.73099999999999</v>
      </c>
      <c r="BB36" s="47">
        <v>434.34199999999998</v>
      </c>
      <c r="BC36" s="47">
        <v>421.92099999999999</v>
      </c>
      <c r="BD36" s="47">
        <v>406.54199999999997</v>
      </c>
      <c r="BE36" s="47">
        <v>397.173</v>
      </c>
      <c r="BF36" s="47">
        <v>389.197</v>
      </c>
      <c r="BG36" s="47">
        <v>397.17200000000003</v>
      </c>
      <c r="BH36" s="47">
        <v>373.43099999999998</v>
      </c>
      <c r="BI36" s="47">
        <v>371.46600000000001</v>
      </c>
      <c r="BJ36" s="47">
        <v>351.66699999999997</v>
      </c>
      <c r="BK36" s="47">
        <v>331.01400000000001</v>
      </c>
      <c r="BL36" s="47">
        <v>322.32900000000001</v>
      </c>
      <c r="BM36" s="47">
        <v>311.39800000000002</v>
      </c>
      <c r="BN36" s="47">
        <v>303.613</v>
      </c>
      <c r="BO36" s="47">
        <v>289.68599999999998</v>
      </c>
      <c r="BP36" s="47">
        <v>254.37</v>
      </c>
      <c r="BQ36" s="47">
        <v>236.928</v>
      </c>
      <c r="BR36" s="47">
        <v>226.29499999999999</v>
      </c>
      <c r="BS36" s="47">
        <v>218.67099999999999</v>
      </c>
      <c r="BT36" s="47">
        <v>195.702</v>
      </c>
      <c r="BU36" s="47">
        <v>208.786</v>
      </c>
      <c r="BV36" s="47">
        <v>223.786</v>
      </c>
      <c r="BW36" s="47">
        <v>237.423</v>
      </c>
      <c r="BX36" s="47">
        <v>248.423</v>
      </c>
      <c r="BY36" s="47">
        <v>256.62700000000001</v>
      </c>
      <c r="BZ36" s="47">
        <v>696.59299999999996</v>
      </c>
      <c r="CA36" s="47">
        <v>250.2</v>
      </c>
      <c r="CB36" s="47">
        <v>256.50299999999999</v>
      </c>
      <c r="CC36" s="47">
        <v>269.42399999999998</v>
      </c>
      <c r="CD36" s="47">
        <v>274.63299999999998</v>
      </c>
      <c r="CE36" s="47">
        <v>278.16199999999998</v>
      </c>
      <c r="CF36" s="47">
        <v>286.57600000000002</v>
      </c>
      <c r="CG36" s="47">
        <v>293.738</v>
      </c>
      <c r="CH36" s="47">
        <v>302.34100000000001</v>
      </c>
      <c r="CI36" s="47">
        <v>304.83499999999998</v>
      </c>
      <c r="CJ36" s="47">
        <v>319.24200000000002</v>
      </c>
      <c r="CK36" s="47">
        <v>336.52</v>
      </c>
      <c r="CL36" s="47">
        <v>349.00099999999998</v>
      </c>
      <c r="CM36" s="47">
        <v>245.423</v>
      </c>
      <c r="CN36" s="47">
        <v>218.56800000000001</v>
      </c>
      <c r="CO36" s="47">
        <v>210.542</v>
      </c>
      <c r="CP36" s="47">
        <v>195.88499999999999</v>
      </c>
      <c r="CQ36" s="47">
        <v>179.46799999999999</v>
      </c>
      <c r="CR36" s="47">
        <v>175.666</v>
      </c>
      <c r="CS36" s="47">
        <v>172.958</v>
      </c>
      <c r="CT36" s="47">
        <v>196.107</v>
      </c>
      <c r="CU36" s="47">
        <v>726.28800000000001</v>
      </c>
      <c r="CV36" s="47">
        <v>731.24400000000003</v>
      </c>
      <c r="CW36" s="47">
        <v>672.90899999999999</v>
      </c>
      <c r="CX36" s="47">
        <v>663.73500000000001</v>
      </c>
      <c r="CY36" s="47">
        <v>658.61500000000001</v>
      </c>
      <c r="CZ36" s="47">
        <v>648.83600000000001</v>
      </c>
      <c r="DA36" s="47">
        <v>521.01599999999996</v>
      </c>
      <c r="DB36" s="47">
        <v>400.08300000000003</v>
      </c>
      <c r="DC36" s="47">
        <v>475.17700000000002</v>
      </c>
      <c r="DD36" s="47">
        <v>731.24300000000005</v>
      </c>
      <c r="DE36" s="47">
        <v>456.9</v>
      </c>
      <c r="DF36" s="47">
        <v>442.83</v>
      </c>
      <c r="DG36" s="47">
        <v>427.99900000000002</v>
      </c>
      <c r="DH36" s="47">
        <v>423.15</v>
      </c>
      <c r="DI36" s="47">
        <v>415.22800000000001</v>
      </c>
      <c r="DJ36" s="47">
        <v>413.52300000000002</v>
      </c>
      <c r="DK36" s="47">
        <v>406.613</v>
      </c>
      <c r="DL36" s="47">
        <v>159.351</v>
      </c>
      <c r="DM36" s="47">
        <v>125.798</v>
      </c>
      <c r="DN36" s="47">
        <v>134.24199999999999</v>
      </c>
      <c r="DO36" s="47">
        <v>168.44499999999999</v>
      </c>
      <c r="DP36" s="47">
        <v>177.636</v>
      </c>
      <c r="DQ36" s="47">
        <v>219.44200000000001</v>
      </c>
      <c r="DR36" s="47">
        <v>275.04199999999997</v>
      </c>
      <c r="DS36" s="47">
        <v>349.59199999999998</v>
      </c>
      <c r="DT36" s="47">
        <v>364.44400000000002</v>
      </c>
      <c r="DU36" s="47">
        <v>375.56</v>
      </c>
      <c r="DV36" s="47">
        <v>382.35649999999998</v>
      </c>
      <c r="DW36" s="47">
        <v>387.96949999999998</v>
      </c>
      <c r="DX36" s="47">
        <v>229.89</v>
      </c>
      <c r="DY36" s="47">
        <v>237.23699999999999</v>
      </c>
      <c r="DZ36" s="47">
        <v>717.95100000000002</v>
      </c>
      <c r="EA36" s="47">
        <v>996.1585</v>
      </c>
      <c r="EB36" s="47">
        <v>993.35850000000005</v>
      </c>
      <c r="EC36" s="47">
        <v>150.55799999999999</v>
      </c>
      <c r="ED36" s="47">
        <v>745.197</v>
      </c>
      <c r="EE36" s="47">
        <v>1013.1585</v>
      </c>
      <c r="EF36" s="47">
        <v>99.798000000000002</v>
      </c>
      <c r="EG36" s="47">
        <v>49.792000000000002</v>
      </c>
      <c r="EH36" s="47">
        <v>38.149000000000001</v>
      </c>
      <c r="EI36" s="47">
        <v>0</v>
      </c>
      <c r="EJ36" s="47">
        <v>11.302</v>
      </c>
      <c r="EK36" s="47">
        <v>14.401999999999999</v>
      </c>
      <c r="EL36" s="47">
        <v>92.075000000000003</v>
      </c>
      <c r="EM36" s="47">
        <v>27.658000000000001</v>
      </c>
      <c r="EN36" s="47">
        <v>40.802</v>
      </c>
      <c r="EO36" s="47">
        <v>72.789000000000001</v>
      </c>
      <c r="EP36" s="47">
        <v>105.71</v>
      </c>
      <c r="EQ36" s="47">
        <v>118.36799999999999</v>
      </c>
      <c r="ER36" s="47">
        <v>124.91800000000001</v>
      </c>
      <c r="ES36" s="47">
        <v>135.999</v>
      </c>
      <c r="ET36" s="47">
        <v>155.511</v>
      </c>
      <c r="EU36" s="47">
        <v>172.047</v>
      </c>
      <c r="EV36" s="47">
        <v>172.048</v>
      </c>
      <c r="EW36" s="47">
        <v>283.47699999999998</v>
      </c>
      <c r="EX36" s="47">
        <v>288.35300000000001</v>
      </c>
      <c r="EY36" s="47">
        <v>335.63499999999999</v>
      </c>
      <c r="EZ36" s="47">
        <v>306.12700000000001</v>
      </c>
      <c r="FA36" s="47">
        <v>952.76549999999997</v>
      </c>
      <c r="FB36" s="47">
        <v>932.61249999999995</v>
      </c>
      <c r="FC36" s="47">
        <v>856.7595</v>
      </c>
      <c r="FD36" s="47">
        <v>849.20650000000001</v>
      </c>
      <c r="FE36" s="47">
        <v>838.30349999999999</v>
      </c>
      <c r="FF36" s="47">
        <v>763.83550000000002</v>
      </c>
      <c r="FG36" s="47">
        <v>812.61749999999995</v>
      </c>
      <c r="FH36" s="47">
        <v>763.64949999999999</v>
      </c>
      <c r="FI36" s="47">
        <v>721.54049999999995</v>
      </c>
      <c r="FJ36" s="47">
        <v>696.36950000000002</v>
      </c>
      <c r="FK36" s="47">
        <v>581.01049999999998</v>
      </c>
      <c r="FL36" s="47">
        <v>542.83550000000002</v>
      </c>
      <c r="FM36" s="47">
        <v>526.94349999999997</v>
      </c>
      <c r="FN36" s="47">
        <v>460.74349999999998</v>
      </c>
      <c r="FO36" s="47">
        <v>439.18849999999998</v>
      </c>
      <c r="FP36" s="47">
        <v>435.2715</v>
      </c>
      <c r="FQ36" s="47">
        <v>427.9375</v>
      </c>
      <c r="FR36" s="47">
        <v>415.72550000000001</v>
      </c>
      <c r="FS36" s="47">
        <v>397.82549999999998</v>
      </c>
      <c r="FT36" s="47">
        <v>352.964</v>
      </c>
      <c r="FU36" s="47">
        <v>343.52499999999998</v>
      </c>
      <c r="FV36" s="47">
        <v>293.71800000000002</v>
      </c>
      <c r="FW36" s="47">
        <v>935.10050000000001</v>
      </c>
      <c r="FX36" s="47">
        <v>934.56449999999995</v>
      </c>
      <c r="FY36" s="47">
        <v>183.18299999999999</v>
      </c>
      <c r="FZ36" s="47">
        <v>217.30199999999999</v>
      </c>
      <c r="GA36" s="47">
        <v>243.25200000000001</v>
      </c>
      <c r="GB36" s="47">
        <v>262.72699999999998</v>
      </c>
      <c r="GC36" s="47">
        <v>281.69900000000001</v>
      </c>
      <c r="GD36" s="47">
        <v>354.77499999999998</v>
      </c>
      <c r="GE36" s="47">
        <v>414.77800000000002</v>
      </c>
      <c r="GF36" s="47">
        <v>446.00599999999997</v>
      </c>
      <c r="GG36" s="47">
        <v>462.34199999999998</v>
      </c>
      <c r="GH36" s="47">
        <v>475.09800000000001</v>
      </c>
      <c r="GI36" s="47">
        <v>508.43</v>
      </c>
      <c r="GJ36" s="47">
        <v>525.46900000000005</v>
      </c>
      <c r="GK36" s="47">
        <v>541.00900000000001</v>
      </c>
      <c r="GL36" s="47">
        <v>554.03899999999999</v>
      </c>
      <c r="GM36" s="47">
        <v>577.79399999999998</v>
      </c>
      <c r="GN36" s="47">
        <v>597.41700000000003</v>
      </c>
      <c r="GO36" s="47">
        <v>616.09400000000005</v>
      </c>
      <c r="GP36" s="47">
        <v>626.84400000000005</v>
      </c>
      <c r="GQ36" s="47">
        <v>462.34100000000001</v>
      </c>
      <c r="GR36" s="47">
        <v>380.9</v>
      </c>
      <c r="GS36" s="47">
        <v>966.19150000000002</v>
      </c>
      <c r="GT36" s="47">
        <v>946.74149999999997</v>
      </c>
      <c r="GU36" s="47">
        <v>932.08150000000001</v>
      </c>
      <c r="GV36" s="47">
        <v>902.18150000000003</v>
      </c>
      <c r="GW36" s="47">
        <v>841.08150000000001</v>
      </c>
      <c r="GX36" s="47">
        <v>798.18650000000002</v>
      </c>
      <c r="GY36" s="47">
        <v>771.67650000000003</v>
      </c>
      <c r="GZ36" s="47">
        <v>757.94449999999995</v>
      </c>
      <c r="HA36" s="47">
        <v>715.71749999999997</v>
      </c>
      <c r="HB36" s="47">
        <v>724.4855</v>
      </c>
      <c r="HC36" s="47">
        <v>674.95050000000003</v>
      </c>
      <c r="HD36" s="47">
        <v>607.85050000000001</v>
      </c>
      <c r="HE36" s="47">
        <v>592.15049999999997</v>
      </c>
      <c r="HF36" s="47">
        <v>562.25049999999999</v>
      </c>
      <c r="HG36" s="47">
        <v>544.85050000000001</v>
      </c>
      <c r="HH36" s="47">
        <v>524.34950000000003</v>
      </c>
      <c r="HI36" s="47">
        <v>569.64049999999997</v>
      </c>
      <c r="HJ36" s="47">
        <v>586.26549999999997</v>
      </c>
      <c r="HK36" s="47">
        <v>629.94150000000002</v>
      </c>
      <c r="HL36" s="47">
        <v>659.14649999999995</v>
      </c>
      <c r="HM36" s="47">
        <v>679.96950000000004</v>
      </c>
      <c r="HN36" s="47">
        <v>734.95950000000005</v>
      </c>
      <c r="HO36" s="47">
        <v>494.84949999999998</v>
      </c>
      <c r="HP36" s="47">
        <v>449.4495</v>
      </c>
      <c r="HQ36" s="47">
        <v>428.22949999999997</v>
      </c>
      <c r="HR36" s="47">
        <v>974.08150000000001</v>
      </c>
      <c r="HS36" s="47">
        <v>872.24350000000004</v>
      </c>
      <c r="HT36" s="47">
        <v>771.95249999999999</v>
      </c>
      <c r="HU36" s="47">
        <v>884.9085</v>
      </c>
      <c r="HV36" s="47">
        <v>695.12900000000002</v>
      </c>
      <c r="HW36" s="47">
        <v>719.13900000000001</v>
      </c>
      <c r="HX36" s="47">
        <v>742.63900000000001</v>
      </c>
      <c r="HY36" s="47">
        <v>757.17899999999997</v>
      </c>
      <c r="HZ36" s="47">
        <v>201.22300000000001</v>
      </c>
      <c r="IA36" s="47">
        <v>208.02</v>
      </c>
      <c r="IB36" s="47">
        <v>218.68199999999999</v>
      </c>
      <c r="IC36" s="47">
        <v>254.64699999999999</v>
      </c>
      <c r="ID36" s="47">
        <v>263.61700000000002</v>
      </c>
      <c r="IE36" s="47">
        <v>293.12200000000001</v>
      </c>
      <c r="IF36" s="47">
        <v>323.01600000000002</v>
      </c>
      <c r="IG36" s="47">
        <v>362.52199999999999</v>
      </c>
      <c r="IH36" s="47">
        <v>353.17700000000002</v>
      </c>
      <c r="II36" s="47">
        <v>353.178</v>
      </c>
      <c r="IJ36" s="47">
        <v>378.30599999999998</v>
      </c>
      <c r="IK36" s="47">
        <v>420.05099999999999</v>
      </c>
      <c r="IL36" s="47">
        <v>432.92599999999999</v>
      </c>
      <c r="IM36" s="47">
        <v>466.35899999999998</v>
      </c>
      <c r="IN36" s="47">
        <v>486.322</v>
      </c>
      <c r="IO36" s="47">
        <v>538.59799999999996</v>
      </c>
      <c r="IP36" s="47">
        <v>610.76499999999999</v>
      </c>
      <c r="IQ36" s="47">
        <v>669.55899999999997</v>
      </c>
      <c r="IR36" s="47">
        <v>330.577</v>
      </c>
      <c r="IS36" s="47">
        <v>290.64499999999998</v>
      </c>
      <c r="IT36" s="47">
        <v>304.65899999999999</v>
      </c>
      <c r="IU36" s="47">
        <v>289.642</v>
      </c>
      <c r="IV36" s="47">
        <v>254.28200000000001</v>
      </c>
      <c r="IW36" s="47">
        <v>443.45800000000003</v>
      </c>
      <c r="IX36" s="47">
        <v>375.78300000000002</v>
      </c>
      <c r="IY36" s="47">
        <v>405.10500000000002</v>
      </c>
      <c r="IZ36" s="47">
        <v>417.13600000000002</v>
      </c>
      <c r="JA36" s="47">
        <v>430.37599999999998</v>
      </c>
      <c r="JB36" s="47">
        <v>437.92200000000003</v>
      </c>
      <c r="JC36" s="47">
        <v>444.46050000000002</v>
      </c>
      <c r="JD36" s="47">
        <v>434.46050000000002</v>
      </c>
      <c r="JE36" s="47">
        <v>419.82049999999998</v>
      </c>
      <c r="JF36" s="47">
        <v>414.4255</v>
      </c>
      <c r="JG36" s="47">
        <v>717.95600000000002</v>
      </c>
      <c r="JH36" s="47">
        <v>936.10050000000001</v>
      </c>
      <c r="JI36" s="47">
        <v>934.56550000000004</v>
      </c>
      <c r="JJ36" s="47">
        <v>145.25800000000001</v>
      </c>
      <c r="JK36" s="47">
        <v>749.39700000000005</v>
      </c>
      <c r="JL36" s="47">
        <v>480.31700000000001</v>
      </c>
      <c r="JM36" s="47">
        <v>190.148</v>
      </c>
      <c r="JN36" s="47">
        <v>974.03150000000005</v>
      </c>
      <c r="JO36" s="47">
        <v>352.00099999999998</v>
      </c>
      <c r="JP36" s="47">
        <v>406.37700000000001</v>
      </c>
      <c r="JQ36" s="47">
        <v>757.18</v>
      </c>
      <c r="JR36" s="47">
        <v>626.84500000000003</v>
      </c>
      <c r="JS36" s="47">
        <v>521.73599999999999</v>
      </c>
      <c r="JT36" s="47">
        <v>242.58</v>
      </c>
      <c r="JU36" s="58">
        <v>436.5</v>
      </c>
    </row>
    <row r="37" spans="1:281" ht="15" customHeight="1" thickBot="1" x14ac:dyDescent="0.3">
      <c r="A37" s="27" t="s">
        <v>276</v>
      </c>
      <c r="B37" s="55">
        <v>1205.2674999999999</v>
      </c>
      <c r="C37" s="55">
        <v>1181.8815</v>
      </c>
      <c r="D37" s="55">
        <v>484.63600000000002</v>
      </c>
      <c r="E37" s="55">
        <v>408.9665</v>
      </c>
      <c r="F37" s="55">
        <v>388.57350000000002</v>
      </c>
      <c r="G37" s="55">
        <v>381.411</v>
      </c>
      <c r="H37" s="55">
        <v>363.2</v>
      </c>
      <c r="I37" s="55">
        <v>356</v>
      </c>
      <c r="J37" s="55">
        <v>351.6</v>
      </c>
      <c r="K37" s="55">
        <v>333.70499999999998</v>
      </c>
      <c r="L37" s="55">
        <v>292.23599999999999</v>
      </c>
      <c r="M37" s="55">
        <v>250.34649999999999</v>
      </c>
      <c r="N37" s="55">
        <v>219.13149999999999</v>
      </c>
      <c r="O37" s="55">
        <v>202.36250000000001</v>
      </c>
      <c r="P37" s="55">
        <v>195.2955</v>
      </c>
      <c r="Q37" s="55">
        <v>193.35050000000001</v>
      </c>
      <c r="R37" s="55">
        <v>189.74549999999999</v>
      </c>
      <c r="S37" s="55">
        <v>177.9435</v>
      </c>
      <c r="T37" s="55">
        <v>173.66550000000001</v>
      </c>
      <c r="U37" s="55">
        <v>171.56549999999999</v>
      </c>
      <c r="V37" s="55">
        <v>153.02799999999999</v>
      </c>
      <c r="W37" s="55">
        <v>145.66200000000001</v>
      </c>
      <c r="X37" s="55">
        <v>126.83199999999999</v>
      </c>
      <c r="Y37" s="55">
        <v>126.831</v>
      </c>
      <c r="Z37" s="55">
        <v>116.518</v>
      </c>
      <c r="AA37" s="55">
        <v>96.488</v>
      </c>
      <c r="AB37" s="55">
        <v>88.855999999999995</v>
      </c>
      <c r="AC37" s="55">
        <v>54.886000000000003</v>
      </c>
      <c r="AD37" s="55">
        <v>118.616</v>
      </c>
      <c r="AE37" s="55">
        <v>242.399</v>
      </c>
      <c r="AF37" s="55">
        <v>257.19900000000001</v>
      </c>
      <c r="AG37" s="55">
        <v>72.753</v>
      </c>
      <c r="AH37" s="55">
        <v>92.95</v>
      </c>
      <c r="AI37" s="55">
        <v>111.24299999999999</v>
      </c>
      <c r="AJ37" s="55">
        <v>122.2</v>
      </c>
      <c r="AK37" s="55">
        <v>136.596</v>
      </c>
      <c r="AL37" s="55">
        <v>164.94</v>
      </c>
      <c r="AM37" s="55">
        <v>167.01599999999999</v>
      </c>
      <c r="AN37" s="55">
        <v>186.30099999999999</v>
      </c>
      <c r="AO37" s="55">
        <v>218.804</v>
      </c>
      <c r="AP37" s="55">
        <v>243.22200000000001</v>
      </c>
      <c r="AQ37" s="55">
        <v>258.56799999999998</v>
      </c>
      <c r="AR37" s="55">
        <v>264.22399999999999</v>
      </c>
      <c r="AS37" s="55">
        <v>266.524</v>
      </c>
      <c r="AT37" s="55">
        <v>262.17500000000001</v>
      </c>
      <c r="AU37" s="55">
        <v>248.62200000000001</v>
      </c>
      <c r="AV37" s="55">
        <v>333.70600000000002</v>
      </c>
      <c r="AW37" s="55">
        <v>335.41300000000001</v>
      </c>
      <c r="AX37" s="55">
        <v>408.47699999999998</v>
      </c>
      <c r="AY37" s="55">
        <v>424.79399999999998</v>
      </c>
      <c r="AZ37" s="55">
        <v>428.79399999999998</v>
      </c>
      <c r="BA37" s="55">
        <v>444.59399999999999</v>
      </c>
      <c r="BB37" s="55">
        <v>459.983</v>
      </c>
      <c r="BC37" s="55">
        <v>472.404</v>
      </c>
      <c r="BD37" s="55">
        <v>487.78300000000002</v>
      </c>
      <c r="BE37" s="55">
        <v>497.15199999999999</v>
      </c>
      <c r="BF37" s="55">
        <v>505.12799999999999</v>
      </c>
      <c r="BG37" s="55">
        <v>497.15300000000002</v>
      </c>
      <c r="BH37" s="55">
        <v>520.89400000000001</v>
      </c>
      <c r="BI37" s="55">
        <v>522.85900000000004</v>
      </c>
      <c r="BJ37" s="55">
        <v>542.65800000000002</v>
      </c>
      <c r="BK37" s="55">
        <v>563.31100000000004</v>
      </c>
      <c r="BL37" s="55">
        <v>571.99599999999998</v>
      </c>
      <c r="BM37" s="55">
        <v>582.92700000000002</v>
      </c>
      <c r="BN37" s="55">
        <v>590.71199999999999</v>
      </c>
      <c r="BO37" s="55">
        <v>604.63900000000001</v>
      </c>
      <c r="BP37" s="55">
        <v>639.95500000000004</v>
      </c>
      <c r="BQ37" s="55">
        <v>657.39700000000005</v>
      </c>
      <c r="BR37" s="55">
        <v>668.03</v>
      </c>
      <c r="BS37" s="55">
        <v>675.654</v>
      </c>
      <c r="BT37" s="55">
        <v>679.06550000000004</v>
      </c>
      <c r="BU37" s="55">
        <v>692.14949999999999</v>
      </c>
      <c r="BV37" s="55">
        <v>707.14949999999999</v>
      </c>
      <c r="BW37" s="55">
        <v>720.78650000000005</v>
      </c>
      <c r="BX37" s="55">
        <v>731.78650000000005</v>
      </c>
      <c r="BY37" s="55">
        <v>739.9905</v>
      </c>
      <c r="BZ37" s="55">
        <v>469.678</v>
      </c>
      <c r="CA37" s="55">
        <v>762.07950000000005</v>
      </c>
      <c r="CB37" s="55">
        <v>777.93650000000002</v>
      </c>
      <c r="CC37" s="55">
        <v>790.85749999999996</v>
      </c>
      <c r="CD37" s="55">
        <v>796.06650000000002</v>
      </c>
      <c r="CE37" s="55">
        <v>799.59550000000002</v>
      </c>
      <c r="CF37" s="55">
        <v>808.0095</v>
      </c>
      <c r="CG37" s="55">
        <v>815.17150000000004</v>
      </c>
      <c r="CH37" s="55">
        <v>823.77449999999999</v>
      </c>
      <c r="CI37" s="55">
        <v>826.26850000000002</v>
      </c>
      <c r="CJ37" s="55">
        <v>840.67550000000006</v>
      </c>
      <c r="CK37" s="55">
        <v>857.95349999999996</v>
      </c>
      <c r="CL37" s="55">
        <v>870.43449999999996</v>
      </c>
      <c r="CM37" s="55">
        <v>766.85649999999998</v>
      </c>
      <c r="CN37" s="55">
        <v>778.28250000000003</v>
      </c>
      <c r="CO37" s="55">
        <v>770.25649999999996</v>
      </c>
      <c r="CP37" s="55">
        <v>784.9135</v>
      </c>
      <c r="CQ37" s="55">
        <v>801.33050000000003</v>
      </c>
      <c r="CR37" s="55">
        <v>805.13250000000005</v>
      </c>
      <c r="CS37" s="55">
        <v>807.84050000000002</v>
      </c>
      <c r="CT37" s="55">
        <v>784.69150000000002</v>
      </c>
      <c r="CU37" s="55">
        <v>499.37299999999999</v>
      </c>
      <c r="CV37" s="55">
        <v>504.32900000000001</v>
      </c>
      <c r="CW37" s="55">
        <v>445.99400000000003</v>
      </c>
      <c r="CX37" s="55">
        <v>436.82</v>
      </c>
      <c r="CY37" s="55">
        <v>431.7</v>
      </c>
      <c r="CZ37" s="55">
        <v>421.92099999999999</v>
      </c>
      <c r="DA37" s="55">
        <v>620.995</v>
      </c>
      <c r="DB37" s="55">
        <v>500.06200000000001</v>
      </c>
      <c r="DC37" s="55">
        <v>575.15599999999995</v>
      </c>
      <c r="DD37" s="55">
        <v>504.32799999999997</v>
      </c>
      <c r="DE37" s="55">
        <v>556.87900000000002</v>
      </c>
      <c r="DF37" s="55">
        <v>542.80899999999997</v>
      </c>
      <c r="DG37" s="55">
        <v>527.97799999999995</v>
      </c>
      <c r="DH37" s="55">
        <v>523.12900000000002</v>
      </c>
      <c r="DI37" s="55">
        <v>515.20699999999999</v>
      </c>
      <c r="DJ37" s="55">
        <v>513.50199999999995</v>
      </c>
      <c r="DK37" s="55">
        <v>506.59199999999998</v>
      </c>
      <c r="DL37" s="55">
        <v>642.71450000000004</v>
      </c>
      <c r="DM37" s="55">
        <v>609.16150000000005</v>
      </c>
      <c r="DN37" s="55">
        <v>600.71749999999997</v>
      </c>
      <c r="DO37" s="55">
        <v>566.5145</v>
      </c>
      <c r="DP37" s="55">
        <v>557.32349999999997</v>
      </c>
      <c r="DQ37" s="55">
        <v>515.51750000000004</v>
      </c>
      <c r="DR37" s="55">
        <v>459.91750000000002</v>
      </c>
      <c r="DS37" s="55">
        <v>385.36750000000001</v>
      </c>
      <c r="DT37" s="55">
        <v>370.51549999999997</v>
      </c>
      <c r="DU37" s="55">
        <v>359.39949999999999</v>
      </c>
      <c r="DV37" s="55">
        <v>352.60300000000001</v>
      </c>
      <c r="DW37" s="55">
        <v>346.99</v>
      </c>
      <c r="DX37" s="55">
        <v>789.60450000000003</v>
      </c>
      <c r="DY37" s="55">
        <v>796.95150000000001</v>
      </c>
      <c r="DZ37" s="55">
        <v>491.036</v>
      </c>
      <c r="EA37" s="55">
        <v>261.19900000000001</v>
      </c>
      <c r="EB37" s="55">
        <v>258.399</v>
      </c>
      <c r="EC37" s="55">
        <v>830.2405</v>
      </c>
      <c r="ED37" s="55">
        <v>156.928</v>
      </c>
      <c r="EE37" s="55">
        <v>278.19900000000001</v>
      </c>
      <c r="EF37" s="55">
        <v>635.16150000000005</v>
      </c>
      <c r="EG37" s="55">
        <v>685.16750000000002</v>
      </c>
      <c r="EH37" s="55">
        <v>696.81050000000005</v>
      </c>
      <c r="EI37" s="55">
        <v>734.95950000000005</v>
      </c>
      <c r="EJ37" s="55">
        <v>746.26149999999996</v>
      </c>
      <c r="EK37" s="55">
        <v>749.36149999999998</v>
      </c>
      <c r="EL37" s="55">
        <v>827.03449999999998</v>
      </c>
      <c r="EM37" s="55">
        <v>762.61749999999995</v>
      </c>
      <c r="EN37" s="55">
        <v>775.76149999999996</v>
      </c>
      <c r="EO37" s="55">
        <v>807.74850000000004</v>
      </c>
      <c r="EP37" s="55">
        <v>840.66949999999997</v>
      </c>
      <c r="EQ37" s="55">
        <v>853.32749999999999</v>
      </c>
      <c r="ER37" s="55">
        <v>859.87750000000005</v>
      </c>
      <c r="ES37" s="55">
        <v>870.95849999999996</v>
      </c>
      <c r="ET37" s="55">
        <v>890.47050000000002</v>
      </c>
      <c r="EU37" s="55">
        <v>907.00649999999996</v>
      </c>
      <c r="EV37" s="55">
        <v>907.00750000000005</v>
      </c>
      <c r="EW37" s="55">
        <v>616.46799999999996</v>
      </c>
      <c r="EX37" s="55">
        <v>621.34400000000005</v>
      </c>
      <c r="EY37" s="55">
        <v>668.62599999999998</v>
      </c>
      <c r="EZ37" s="55">
        <v>639.11800000000005</v>
      </c>
      <c r="FA37" s="55">
        <v>723.50199999999995</v>
      </c>
      <c r="FB37" s="55">
        <v>703.34900000000005</v>
      </c>
      <c r="FC37" s="55">
        <v>627.49599999999998</v>
      </c>
      <c r="FD37" s="55">
        <v>619.94299999999998</v>
      </c>
      <c r="FE37" s="55">
        <v>609.04</v>
      </c>
      <c r="FF37" s="55">
        <v>534.572</v>
      </c>
      <c r="FG37" s="55">
        <v>583.35400000000004</v>
      </c>
      <c r="FH37" s="55">
        <v>534.38599999999997</v>
      </c>
      <c r="FI37" s="55">
        <v>492.27699999999999</v>
      </c>
      <c r="FJ37" s="55">
        <v>467.10599999999999</v>
      </c>
      <c r="FK37" s="55">
        <v>540.03099999999995</v>
      </c>
      <c r="FL37" s="55">
        <v>501.85599999999999</v>
      </c>
      <c r="FM37" s="55">
        <v>485.964</v>
      </c>
      <c r="FN37" s="55">
        <v>419.76400000000001</v>
      </c>
      <c r="FO37" s="55">
        <v>398.209</v>
      </c>
      <c r="FP37" s="55">
        <v>394.29199999999997</v>
      </c>
      <c r="FQ37" s="55">
        <v>386.95800000000003</v>
      </c>
      <c r="FR37" s="55">
        <v>374.74599999999998</v>
      </c>
      <c r="FS37" s="55">
        <v>356.846</v>
      </c>
      <c r="FT37" s="55">
        <v>685.95500000000004</v>
      </c>
      <c r="FU37" s="55">
        <v>676.51599999999996</v>
      </c>
      <c r="FV37" s="55">
        <v>644.88099999999997</v>
      </c>
      <c r="FW37" s="55">
        <v>253.62200000000001</v>
      </c>
      <c r="FX37" s="55">
        <v>705.30100000000004</v>
      </c>
      <c r="FY37" s="55">
        <v>918.14250000000004</v>
      </c>
      <c r="FZ37" s="55">
        <v>952.26149999999996</v>
      </c>
      <c r="GA37" s="55">
        <v>978.2115</v>
      </c>
      <c r="GB37" s="55">
        <v>997.68650000000002</v>
      </c>
      <c r="GC37" s="55">
        <v>1016.6585</v>
      </c>
      <c r="GD37" s="55">
        <v>1089.7345</v>
      </c>
      <c r="GE37" s="55">
        <v>1149.7375</v>
      </c>
      <c r="GF37" s="55">
        <v>1180.9655</v>
      </c>
      <c r="GG37" s="55">
        <v>1197.3015</v>
      </c>
      <c r="GH37" s="55">
        <v>1210.0574999999999</v>
      </c>
      <c r="GI37" s="55">
        <v>1243.3895</v>
      </c>
      <c r="GJ37" s="55">
        <v>1260.4285</v>
      </c>
      <c r="GK37" s="55">
        <v>1275.9684999999999</v>
      </c>
      <c r="GL37" s="55">
        <v>1288.9984999999999</v>
      </c>
      <c r="GM37" s="55">
        <v>1312.7535</v>
      </c>
      <c r="GN37" s="55">
        <v>1332.3765000000001</v>
      </c>
      <c r="GO37" s="55">
        <v>1351.0535</v>
      </c>
      <c r="GP37" s="55">
        <v>1361.8035</v>
      </c>
      <c r="GQ37" s="55">
        <v>1197.3005000000001</v>
      </c>
      <c r="GR37" s="55">
        <v>416.6755</v>
      </c>
      <c r="GS37" s="55">
        <v>736.928</v>
      </c>
      <c r="GT37" s="55">
        <v>717.47799999999995</v>
      </c>
      <c r="GU37" s="55">
        <v>702.81799999999998</v>
      </c>
      <c r="GV37" s="55">
        <v>672.91800000000001</v>
      </c>
      <c r="GW37" s="55">
        <v>611.81799999999998</v>
      </c>
      <c r="GX37" s="55">
        <v>568.923</v>
      </c>
      <c r="GY37" s="55">
        <v>542.41300000000001</v>
      </c>
      <c r="GZ37" s="55">
        <v>528.68100000000004</v>
      </c>
      <c r="HA37" s="55">
        <v>486.45400000000001</v>
      </c>
      <c r="HB37" s="55">
        <v>410.74599999999998</v>
      </c>
      <c r="HC37" s="55">
        <v>361.21100000000001</v>
      </c>
      <c r="HD37" s="55">
        <v>294.11099999999999</v>
      </c>
      <c r="HE37" s="55">
        <v>278.411</v>
      </c>
      <c r="HF37" s="55">
        <v>248.511</v>
      </c>
      <c r="HG37" s="55">
        <v>231.11099999999999</v>
      </c>
      <c r="HH37" s="55">
        <v>210.61</v>
      </c>
      <c r="HI37" s="55">
        <v>165.31899999999999</v>
      </c>
      <c r="HJ37" s="55">
        <v>148.69399999999999</v>
      </c>
      <c r="HK37" s="55">
        <v>105.018</v>
      </c>
      <c r="HL37" s="55">
        <v>75.813000000000002</v>
      </c>
      <c r="HM37" s="55">
        <v>54.99</v>
      </c>
      <c r="HN37" s="55">
        <v>0</v>
      </c>
      <c r="HO37" s="55">
        <v>240.11</v>
      </c>
      <c r="HP37" s="55">
        <v>285.51</v>
      </c>
      <c r="HQ37" s="55">
        <v>306.73</v>
      </c>
      <c r="HR37" s="55">
        <v>349.10199999999998</v>
      </c>
      <c r="HS37" s="55">
        <v>247.26400000000001</v>
      </c>
      <c r="HT37" s="55">
        <v>146.97300000000001</v>
      </c>
      <c r="HU37" s="55">
        <v>655.64499999999998</v>
      </c>
      <c r="HV37" s="55">
        <v>655.64599999999996</v>
      </c>
      <c r="HW37" s="55">
        <v>679.65599999999995</v>
      </c>
      <c r="HX37" s="55">
        <v>703.15599999999995</v>
      </c>
      <c r="HY37" s="55">
        <v>717.69600000000003</v>
      </c>
      <c r="HZ37" s="55">
        <v>894.46749999999997</v>
      </c>
      <c r="IA37" s="55">
        <v>887.67049999999995</v>
      </c>
      <c r="IB37" s="55">
        <v>877.00850000000003</v>
      </c>
      <c r="IC37" s="55">
        <v>841.04349999999999</v>
      </c>
      <c r="ID37" s="55">
        <v>832.07349999999997</v>
      </c>
      <c r="IE37" s="55">
        <v>802.56849999999997</v>
      </c>
      <c r="IF37" s="55">
        <v>772.67449999999997</v>
      </c>
      <c r="IG37" s="55">
        <v>733.16849999999999</v>
      </c>
      <c r="IH37" s="55">
        <v>679.5675</v>
      </c>
      <c r="II37" s="55">
        <v>679.56849999999997</v>
      </c>
      <c r="IJ37" s="55">
        <v>704.69650000000001</v>
      </c>
      <c r="IK37" s="55">
        <v>746.44150000000002</v>
      </c>
      <c r="IL37" s="55">
        <v>759.31650000000002</v>
      </c>
      <c r="IM37" s="55">
        <v>792.74950000000001</v>
      </c>
      <c r="IN37" s="55">
        <v>812.71249999999998</v>
      </c>
      <c r="IO37" s="55">
        <v>812.17700000000002</v>
      </c>
      <c r="IP37" s="55">
        <v>740.01</v>
      </c>
      <c r="IQ37" s="55">
        <v>681.21600000000001</v>
      </c>
      <c r="IR37" s="55">
        <v>656.96749999999997</v>
      </c>
      <c r="IS37" s="55">
        <v>617.03549999999996</v>
      </c>
      <c r="IT37" s="55">
        <v>600.73450000000003</v>
      </c>
      <c r="IU37" s="55">
        <v>585.71749999999997</v>
      </c>
      <c r="IV37" s="55">
        <v>550.35749999999996</v>
      </c>
      <c r="IW37" s="55">
        <v>385.4</v>
      </c>
      <c r="IX37" s="55">
        <v>411.55849999999998</v>
      </c>
      <c r="IY37" s="55">
        <v>440.88049999999998</v>
      </c>
      <c r="IZ37" s="55">
        <v>440.38099999999997</v>
      </c>
      <c r="JA37" s="55">
        <v>427.14100000000002</v>
      </c>
      <c r="JB37" s="55">
        <v>419.59500000000003</v>
      </c>
      <c r="JC37" s="55">
        <v>403.48099999999999</v>
      </c>
      <c r="JD37" s="55">
        <v>393.48099999999999</v>
      </c>
      <c r="JE37" s="55">
        <v>378.84100000000001</v>
      </c>
      <c r="JF37" s="55">
        <v>373.44600000000003</v>
      </c>
      <c r="JG37" s="55">
        <v>491.041</v>
      </c>
      <c r="JH37" s="55">
        <v>254.62200000000001</v>
      </c>
      <c r="JI37" s="55">
        <v>705.30200000000002</v>
      </c>
      <c r="JJ37" s="55">
        <v>835.54049999999995</v>
      </c>
      <c r="JK37" s="55">
        <v>161.12799999999999</v>
      </c>
      <c r="JL37" s="55">
        <v>1215.2764999999999</v>
      </c>
      <c r="JM37" s="55">
        <v>925.10749999999996</v>
      </c>
      <c r="JN37" s="55">
        <v>744.76800000000003</v>
      </c>
      <c r="JO37" s="55">
        <v>873.43449999999996</v>
      </c>
      <c r="JP37" s="55">
        <v>739.36800000000005</v>
      </c>
      <c r="JQ37" s="55">
        <v>717.697</v>
      </c>
      <c r="JR37" s="55">
        <v>1361.8045</v>
      </c>
      <c r="JS37" s="55">
        <v>621.71500000000003</v>
      </c>
      <c r="JT37" s="55">
        <v>802.29449999999997</v>
      </c>
      <c r="JU37" s="88">
        <v>392.358</v>
      </c>
    </row>
    <row r="38" spans="1:281" ht="9" customHeight="1" x14ac:dyDescent="0.25">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c r="FC38" s="57"/>
      <c r="FD38" s="57"/>
      <c r="FE38" s="57"/>
      <c r="FF38" s="57"/>
      <c r="FG38" s="57"/>
      <c r="FH38" s="57"/>
      <c r="FI38" s="57"/>
      <c r="FJ38" s="57"/>
      <c r="FK38" s="57"/>
      <c r="FL38" s="57"/>
      <c r="FM38" s="57"/>
      <c r="FN38" s="57"/>
      <c r="FO38" s="57"/>
      <c r="FP38" s="57"/>
      <c r="FQ38" s="57"/>
      <c r="FR38" s="57"/>
      <c r="FS38" s="57"/>
      <c r="FT38" s="57"/>
      <c r="FU38" s="57"/>
      <c r="FV38" s="57"/>
      <c r="FW38" s="57"/>
      <c r="FX38" s="57"/>
      <c r="FY38" s="57"/>
      <c r="FZ38" s="57"/>
      <c r="GA38" s="57"/>
      <c r="GB38" s="57"/>
      <c r="GC38" s="57"/>
      <c r="GD38" s="57"/>
      <c r="GE38" s="57"/>
      <c r="GF38" s="57"/>
      <c r="GG38" s="57"/>
      <c r="GH38" s="57"/>
      <c r="GI38" s="57"/>
      <c r="GJ38" s="57"/>
      <c r="GK38" s="57"/>
      <c r="GL38" s="57"/>
      <c r="GM38" s="57"/>
      <c r="GN38" s="57"/>
      <c r="GO38" s="57"/>
      <c r="GP38" s="57"/>
      <c r="GQ38" s="57"/>
      <c r="GR38" s="57"/>
      <c r="GS38" s="57"/>
      <c r="GT38" s="57"/>
      <c r="GU38" s="57"/>
      <c r="GV38" s="57"/>
      <c r="GW38" s="57"/>
      <c r="GX38" s="57"/>
      <c r="GY38" s="57"/>
      <c r="GZ38" s="57"/>
      <c r="HA38" s="57"/>
      <c r="HB38" s="57"/>
      <c r="HC38" s="57"/>
      <c r="HD38" s="57"/>
      <c r="HE38" s="57"/>
      <c r="HF38" s="57"/>
      <c r="HG38" s="57"/>
      <c r="HH38" s="57"/>
      <c r="HI38" s="57"/>
      <c r="HJ38" s="57"/>
      <c r="HK38" s="57"/>
      <c r="HL38" s="57"/>
      <c r="HM38" s="57"/>
      <c r="HN38" s="57"/>
      <c r="HO38" s="57"/>
      <c r="HP38" s="57"/>
      <c r="HQ38" s="57"/>
      <c r="HR38" s="57"/>
      <c r="HS38" s="57"/>
      <c r="HT38" s="57"/>
      <c r="HU38" s="57"/>
      <c r="HV38" s="57"/>
      <c r="HW38" s="57"/>
      <c r="HX38" s="57"/>
      <c r="HY38" s="57"/>
      <c r="HZ38" s="57"/>
      <c r="IA38" s="57"/>
      <c r="IB38" s="57"/>
      <c r="IC38" s="57"/>
      <c r="ID38" s="57"/>
      <c r="IE38" s="57"/>
      <c r="IF38" s="57"/>
      <c r="IG38" s="57"/>
      <c r="IH38" s="57"/>
      <c r="II38" s="57"/>
      <c r="IJ38" s="57"/>
      <c r="IK38" s="57"/>
      <c r="IL38" s="57"/>
      <c r="IM38" s="57"/>
      <c r="IN38" s="57"/>
      <c r="IO38" s="57"/>
      <c r="IP38" s="57"/>
      <c r="IQ38" s="57"/>
      <c r="IR38" s="57"/>
      <c r="IS38" s="57"/>
      <c r="IT38" s="57"/>
      <c r="IU38" s="57"/>
      <c r="IV38" s="57"/>
      <c r="IW38" s="57"/>
      <c r="IX38" s="57"/>
      <c r="IY38" s="57"/>
      <c r="IZ38" s="57"/>
      <c r="JA38" s="57"/>
      <c r="JB38" s="57"/>
      <c r="JC38" s="57"/>
      <c r="JD38" s="57"/>
      <c r="JE38" s="57"/>
      <c r="JF38" s="57"/>
      <c r="JG38" s="57"/>
      <c r="JH38" s="57"/>
      <c r="JI38" s="57"/>
      <c r="JJ38" s="57"/>
      <c r="JK38" s="57"/>
      <c r="JL38" s="57"/>
      <c r="JM38" s="57"/>
      <c r="JN38" s="57"/>
      <c r="JO38" s="57"/>
      <c r="JP38" s="57"/>
      <c r="JQ38" s="57"/>
      <c r="JR38" s="57"/>
      <c r="JS38" s="57"/>
      <c r="JT38" s="57"/>
      <c r="JU38" s="57"/>
    </row>
  </sheetData>
  <mergeCells count="2">
    <mergeCell ref="A10:A11"/>
    <mergeCell ref="A6:JU6"/>
  </mergeCells>
  <printOptions horizontalCentered="1"/>
  <pageMargins left="0.23622047244094491" right="0.23622047244094491" top="0.74803149606299213" bottom="0.74803149606299213" header="0.31496062992125984" footer="0.31496062992125984"/>
  <pageSetup paperSize="9" scale="85" fitToHeight="0" orientation="landscape" verticalDpi="1200" r:id="rId1"/>
  <headerFooter>
    <oddFooter>&amp;L&amp;D&amp;C_x000D_&amp;1#&amp;"Calibri"&amp;10&amp;K000000 PÚBLICA&amp;RPágina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59999389629810485"/>
    <pageSetUpPr fitToPage="1"/>
  </sheetPr>
  <dimension ref="A1:AD293"/>
  <sheetViews>
    <sheetView showGridLines="0" zoomScaleNormal="100" workbookViewId="0">
      <pane xSplit="1" ySplit="11" topLeftCell="Q274" activePane="bottomRight" state="frozen"/>
      <selection pane="topRight" activeCell="B1" sqref="B1"/>
      <selection pane="bottomLeft" activeCell="A12" sqref="A12"/>
      <selection pane="bottomRight" activeCell="AC294" sqref="AC294"/>
    </sheetView>
  </sheetViews>
  <sheetFormatPr baseColWidth="10" defaultColWidth="11.42578125" defaultRowHeight="15" x14ac:dyDescent="0.25"/>
  <cols>
    <col min="1" max="1" width="26.28515625" style="1" customWidth="1"/>
    <col min="2" max="2" width="14.5703125" style="1" bestFit="1" customWidth="1"/>
    <col min="3" max="21" width="14.5703125" style="1" customWidth="1"/>
    <col min="22" max="23" width="14.5703125" style="1" bestFit="1" customWidth="1"/>
    <col min="24" max="30" width="14.5703125" style="1" customWidth="1"/>
    <col min="31" max="16384" width="11.42578125" style="1"/>
  </cols>
  <sheetData>
    <row r="1" spans="1:30" ht="5.0999999999999996" customHeight="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row>
    <row r="2" spans="1:30" x14ac:dyDescent="0.25">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row>
    <row r="3" spans="1:30" x14ac:dyDescent="0.2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row>
    <row r="5" spans="1:30" ht="5.0999999999999996" customHeight="1" thickBot="1" x14ac:dyDescent="0.3">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row>
    <row r="6" spans="1:30" ht="51.75" customHeight="1" thickBot="1" x14ac:dyDescent="0.3">
      <c r="A6" s="32" t="s">
        <v>84</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row>
    <row r="7" spans="1:30" ht="5.0999999999999996" customHeight="1" thickBot="1" x14ac:dyDescent="0.3"/>
    <row r="8" spans="1:30" ht="27.75" customHeight="1" thickBot="1" x14ac:dyDescent="0.3">
      <c r="A8" s="86" t="s">
        <v>141</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row>
    <row r="9" spans="1:30" ht="5.0999999999999996" customHeight="1" thickBot="1" x14ac:dyDescent="0.3"/>
    <row r="10" spans="1:30" ht="15" customHeight="1" x14ac:dyDescent="0.25">
      <c r="A10" s="216" t="s">
        <v>36</v>
      </c>
      <c r="B10" s="22" t="s">
        <v>64</v>
      </c>
      <c r="C10" s="52"/>
      <c r="D10" s="52"/>
      <c r="E10" s="52"/>
      <c r="F10" s="52"/>
      <c r="G10" s="52"/>
      <c r="H10" s="52"/>
      <c r="I10" s="52"/>
      <c r="J10" s="52"/>
      <c r="K10" s="52"/>
      <c r="L10" s="52"/>
      <c r="M10" s="52"/>
      <c r="N10" s="52"/>
      <c r="O10" s="52"/>
      <c r="P10" s="52"/>
      <c r="Q10" s="52"/>
      <c r="R10" s="52"/>
      <c r="S10" s="52"/>
      <c r="T10" s="52"/>
      <c r="U10" s="52"/>
      <c r="V10" s="23"/>
      <c r="W10" s="23"/>
      <c r="X10" s="23"/>
      <c r="Y10" s="23"/>
      <c r="Z10" s="23"/>
      <c r="AA10" s="23"/>
      <c r="AB10" s="23"/>
      <c r="AC10" s="23"/>
      <c r="AD10" s="24"/>
    </row>
    <row r="11" spans="1:30" ht="33" customHeight="1" x14ac:dyDescent="0.25">
      <c r="A11" s="217"/>
      <c r="B11" s="20" t="s">
        <v>13</v>
      </c>
      <c r="C11" s="20" t="s">
        <v>538</v>
      </c>
      <c r="D11" s="20" t="s">
        <v>260</v>
      </c>
      <c r="E11" s="20" t="s">
        <v>261</v>
      </c>
      <c r="F11" s="20" t="s">
        <v>262</v>
      </c>
      <c r="G11" s="20" t="s">
        <v>263</v>
      </c>
      <c r="H11" s="20" t="s">
        <v>17</v>
      </c>
      <c r="I11" s="20" t="s">
        <v>18</v>
      </c>
      <c r="J11" s="20" t="s">
        <v>19</v>
      </c>
      <c r="K11" s="20" t="s">
        <v>20</v>
      </c>
      <c r="L11" s="20" t="s">
        <v>21</v>
      </c>
      <c r="M11" s="20" t="s">
        <v>22</v>
      </c>
      <c r="N11" s="20" t="s">
        <v>272</v>
      </c>
      <c r="O11" s="20" t="s">
        <v>248</v>
      </c>
      <c r="P11" s="20" t="s">
        <v>539</v>
      </c>
      <c r="Q11" s="20" t="s">
        <v>271</v>
      </c>
      <c r="R11" s="20" t="s">
        <v>24</v>
      </c>
      <c r="S11" s="20" t="s">
        <v>401</v>
      </c>
      <c r="T11" s="20" t="s">
        <v>259</v>
      </c>
      <c r="U11" s="20" t="s">
        <v>249</v>
      </c>
      <c r="V11" s="21" t="s">
        <v>250</v>
      </c>
      <c r="W11" s="21" t="s">
        <v>251</v>
      </c>
      <c r="X11" s="21" t="s">
        <v>252</v>
      </c>
      <c r="Y11" s="21" t="s">
        <v>253</v>
      </c>
      <c r="Z11" s="21" t="s">
        <v>275</v>
      </c>
      <c r="AA11" s="21" t="s">
        <v>276</v>
      </c>
      <c r="AB11" s="21" t="s">
        <v>264</v>
      </c>
      <c r="AC11" s="21" t="s">
        <v>265</v>
      </c>
      <c r="AD11" s="25" t="s">
        <v>266</v>
      </c>
    </row>
    <row r="12" spans="1:30" ht="15" customHeight="1" x14ac:dyDescent="0.25">
      <c r="A12" s="48" t="s">
        <v>279</v>
      </c>
      <c r="B12" s="46">
        <v>1350.491</v>
      </c>
      <c r="C12" s="46">
        <v>1444.3905</v>
      </c>
      <c r="D12" s="46">
        <v>793.505</v>
      </c>
      <c r="E12" s="46">
        <v>876.68499999999995</v>
      </c>
      <c r="F12" s="46">
        <v>946.33799999999997</v>
      </c>
      <c r="G12" s="46">
        <v>240.661</v>
      </c>
      <c r="H12" s="46">
        <v>1188.2639999999999</v>
      </c>
      <c r="I12" s="46">
        <v>1406.4085</v>
      </c>
      <c r="J12" s="46">
        <v>1311.0250000000001</v>
      </c>
      <c r="K12" s="46">
        <v>586.76199999999994</v>
      </c>
      <c r="L12" s="46">
        <v>1219.7049999999999</v>
      </c>
      <c r="M12" s="46">
        <v>10.009</v>
      </c>
      <c r="N12" s="46">
        <v>316.36</v>
      </c>
      <c r="O12" s="46">
        <v>1269.7429999999999</v>
      </c>
      <c r="P12" s="46">
        <v>1247.8969999999999</v>
      </c>
      <c r="Q12" s="46">
        <v>1297.8420000000001</v>
      </c>
      <c r="R12" s="46">
        <v>696.60400000000004</v>
      </c>
      <c r="S12" s="46">
        <v>852.66449999999998</v>
      </c>
      <c r="T12" s="46">
        <v>1085.2864999999999</v>
      </c>
      <c r="U12" s="46">
        <v>1308.5409999999999</v>
      </c>
      <c r="V12" s="46">
        <v>781.70600000000002</v>
      </c>
      <c r="W12" s="46">
        <v>931.05150000000003</v>
      </c>
      <c r="X12" s="46">
        <v>1211.605</v>
      </c>
      <c r="Y12" s="46">
        <v>1225.6659999999999</v>
      </c>
      <c r="Z12" s="46">
        <v>470.30799999999999</v>
      </c>
      <c r="AA12" s="46">
        <v>1205.2674999999999</v>
      </c>
      <c r="AB12" s="46">
        <v>992.04399999999998</v>
      </c>
      <c r="AC12" s="46">
        <v>684.08399999999995</v>
      </c>
      <c r="AD12" s="51">
        <v>906.80799999999999</v>
      </c>
    </row>
    <row r="13" spans="1:30" ht="15" customHeight="1" x14ac:dyDescent="0.25">
      <c r="A13" s="41" t="s">
        <v>280</v>
      </c>
      <c r="B13" s="46">
        <v>1327.105</v>
      </c>
      <c r="C13" s="47">
        <v>1421.0045</v>
      </c>
      <c r="D13" s="47">
        <v>770.11900000000003</v>
      </c>
      <c r="E13" s="47">
        <v>853.29899999999998</v>
      </c>
      <c r="F13" s="47">
        <v>922.952</v>
      </c>
      <c r="G13" s="47">
        <v>217.27500000000001</v>
      </c>
      <c r="H13" s="47">
        <v>1164.8779999999999</v>
      </c>
      <c r="I13" s="47">
        <v>1383.0225</v>
      </c>
      <c r="J13" s="47">
        <v>1287.6389999999999</v>
      </c>
      <c r="K13" s="47">
        <v>563.37599999999998</v>
      </c>
      <c r="L13" s="47">
        <v>1196.319</v>
      </c>
      <c r="M13" s="47">
        <v>33.395000000000003</v>
      </c>
      <c r="N13" s="47">
        <v>292.97399999999999</v>
      </c>
      <c r="O13" s="47">
        <v>1246.357</v>
      </c>
      <c r="P13" s="47">
        <v>1224.511</v>
      </c>
      <c r="Q13" s="47">
        <v>1274.4559999999999</v>
      </c>
      <c r="R13" s="47">
        <v>673.21799999999996</v>
      </c>
      <c r="S13" s="47">
        <v>829.27850000000001</v>
      </c>
      <c r="T13" s="47">
        <v>1061.9005</v>
      </c>
      <c r="U13" s="47">
        <v>1285.155</v>
      </c>
      <c r="V13" s="47">
        <v>758.32</v>
      </c>
      <c r="W13" s="47">
        <v>907.66549999999995</v>
      </c>
      <c r="X13" s="47">
        <v>1188.2190000000001</v>
      </c>
      <c r="Y13" s="47">
        <v>1202.28</v>
      </c>
      <c r="Z13" s="47">
        <v>446.92200000000003</v>
      </c>
      <c r="AA13" s="47">
        <v>1181.8815</v>
      </c>
      <c r="AB13" s="47">
        <v>968.65800000000002</v>
      </c>
      <c r="AC13" s="47">
        <v>660.69799999999998</v>
      </c>
      <c r="AD13" s="58">
        <v>883.42200000000003</v>
      </c>
    </row>
    <row r="14" spans="1:30" ht="15" customHeight="1" x14ac:dyDescent="0.25">
      <c r="A14" s="41" t="s">
        <v>281</v>
      </c>
      <c r="B14" s="46">
        <v>1229.404</v>
      </c>
      <c r="C14" s="47">
        <v>818.26400000000001</v>
      </c>
      <c r="D14" s="47">
        <v>710.22</v>
      </c>
      <c r="E14" s="47">
        <v>556.59400000000005</v>
      </c>
      <c r="F14" s="47">
        <v>1217.135</v>
      </c>
      <c r="G14" s="47">
        <v>1338.396</v>
      </c>
      <c r="H14" s="47">
        <v>6.4050000000000002</v>
      </c>
      <c r="I14" s="47">
        <v>629.48800000000006</v>
      </c>
      <c r="J14" s="47">
        <v>1189.9380000000001</v>
      </c>
      <c r="K14" s="47">
        <v>672.32600000000002</v>
      </c>
      <c r="L14" s="47">
        <v>339.70800000000003</v>
      </c>
      <c r="M14" s="47">
        <v>1191.8679999999999</v>
      </c>
      <c r="N14" s="47">
        <v>901.69899999999996</v>
      </c>
      <c r="O14" s="47">
        <v>1148.6559999999999</v>
      </c>
      <c r="P14" s="47">
        <v>1126.81</v>
      </c>
      <c r="Q14" s="47">
        <v>1176.7550000000001</v>
      </c>
      <c r="R14" s="47">
        <v>485.25700000000001</v>
      </c>
      <c r="S14" s="47">
        <v>811.00649999999996</v>
      </c>
      <c r="T14" s="47">
        <v>205.2895</v>
      </c>
      <c r="U14" s="47">
        <v>1187.454</v>
      </c>
      <c r="V14" s="47">
        <v>400.15300000000002</v>
      </c>
      <c r="W14" s="47">
        <v>889.39350000000002</v>
      </c>
      <c r="X14" s="47">
        <v>331.608</v>
      </c>
      <c r="Y14" s="47">
        <v>1104.579</v>
      </c>
      <c r="Z14" s="47">
        <v>711.55100000000004</v>
      </c>
      <c r="AA14" s="47">
        <v>484.63600000000002</v>
      </c>
      <c r="AB14" s="47">
        <v>438.94099999999997</v>
      </c>
      <c r="AC14" s="47">
        <v>639.08000000000004</v>
      </c>
      <c r="AD14" s="58">
        <v>691.33399999999995</v>
      </c>
    </row>
    <row r="15" spans="1:30" ht="15" customHeight="1" x14ac:dyDescent="0.25">
      <c r="A15" s="41" t="s">
        <v>282</v>
      </c>
      <c r="B15" s="46">
        <v>1153.7345</v>
      </c>
      <c r="C15" s="47">
        <v>742.59450000000004</v>
      </c>
      <c r="D15" s="47">
        <v>634.55050000000006</v>
      </c>
      <c r="E15" s="47">
        <v>480.92450000000002</v>
      </c>
      <c r="F15" s="47">
        <v>1141.4655</v>
      </c>
      <c r="G15" s="47">
        <v>1262.7265</v>
      </c>
      <c r="H15" s="47">
        <v>82.0745</v>
      </c>
      <c r="I15" s="47">
        <v>553.81849999999997</v>
      </c>
      <c r="J15" s="47">
        <v>1114.2684999999999</v>
      </c>
      <c r="K15" s="47">
        <v>596.65650000000005</v>
      </c>
      <c r="L15" s="47">
        <v>264.0385</v>
      </c>
      <c r="M15" s="47">
        <v>1116.1985</v>
      </c>
      <c r="N15" s="47">
        <v>826.02949999999998</v>
      </c>
      <c r="O15" s="47">
        <v>1072.9865</v>
      </c>
      <c r="P15" s="47">
        <v>1051.1405</v>
      </c>
      <c r="Q15" s="47">
        <v>1101.0854999999999</v>
      </c>
      <c r="R15" s="47">
        <v>409.58749999999998</v>
      </c>
      <c r="S15" s="47">
        <v>735.33699999999999</v>
      </c>
      <c r="T15" s="47">
        <v>129.62</v>
      </c>
      <c r="U15" s="47">
        <v>1111.7845</v>
      </c>
      <c r="V15" s="47">
        <v>324.48349999999999</v>
      </c>
      <c r="W15" s="47">
        <v>813.72400000000005</v>
      </c>
      <c r="X15" s="47">
        <v>255.9385</v>
      </c>
      <c r="Y15" s="47">
        <v>1028.9095</v>
      </c>
      <c r="Z15" s="47">
        <v>635.88149999999996</v>
      </c>
      <c r="AA15" s="47">
        <v>408.9665</v>
      </c>
      <c r="AB15" s="47">
        <v>363.2715</v>
      </c>
      <c r="AC15" s="47">
        <v>563.41049999999996</v>
      </c>
      <c r="AD15" s="58">
        <v>615.66449999999998</v>
      </c>
    </row>
    <row r="16" spans="1:30" ht="15" customHeight="1" x14ac:dyDescent="0.25">
      <c r="A16" s="41" t="s">
        <v>283</v>
      </c>
      <c r="B16" s="46">
        <v>1133.3415</v>
      </c>
      <c r="C16" s="47">
        <v>722.20150000000001</v>
      </c>
      <c r="D16" s="47">
        <v>614.15750000000003</v>
      </c>
      <c r="E16" s="47">
        <v>460.53149999999999</v>
      </c>
      <c r="F16" s="47">
        <v>1121.0725</v>
      </c>
      <c r="G16" s="47">
        <v>1242.3335</v>
      </c>
      <c r="H16" s="47">
        <v>102.4675</v>
      </c>
      <c r="I16" s="47">
        <v>533.42550000000006</v>
      </c>
      <c r="J16" s="47">
        <v>1093.8755000000001</v>
      </c>
      <c r="K16" s="47">
        <v>576.26350000000002</v>
      </c>
      <c r="L16" s="47">
        <v>243.6455</v>
      </c>
      <c r="M16" s="47">
        <v>1095.8054999999999</v>
      </c>
      <c r="N16" s="47">
        <v>805.63649999999996</v>
      </c>
      <c r="O16" s="47">
        <v>1052.5934999999999</v>
      </c>
      <c r="P16" s="47">
        <v>1030.7474999999999</v>
      </c>
      <c r="Q16" s="47">
        <v>1080.6925000000001</v>
      </c>
      <c r="R16" s="47">
        <v>389.19450000000001</v>
      </c>
      <c r="S16" s="47">
        <v>714.94399999999996</v>
      </c>
      <c r="T16" s="47">
        <v>109.227</v>
      </c>
      <c r="U16" s="47">
        <v>1091.3915</v>
      </c>
      <c r="V16" s="47">
        <v>304.09050000000002</v>
      </c>
      <c r="W16" s="47">
        <v>793.33100000000002</v>
      </c>
      <c r="X16" s="47">
        <v>235.5455</v>
      </c>
      <c r="Y16" s="47">
        <v>1008.5165</v>
      </c>
      <c r="Z16" s="47">
        <v>615.48850000000004</v>
      </c>
      <c r="AA16" s="47">
        <v>388.57350000000002</v>
      </c>
      <c r="AB16" s="47">
        <v>342.87849999999997</v>
      </c>
      <c r="AC16" s="47">
        <v>543.01750000000004</v>
      </c>
      <c r="AD16" s="58">
        <v>595.27149999999995</v>
      </c>
    </row>
    <row r="17" spans="1:30" ht="15" customHeight="1" x14ac:dyDescent="0.25">
      <c r="A17" s="41" t="s">
        <v>284</v>
      </c>
      <c r="B17" s="46">
        <v>1126.1790000000001</v>
      </c>
      <c r="C17" s="47">
        <v>715.03899999999999</v>
      </c>
      <c r="D17" s="47">
        <v>606.995</v>
      </c>
      <c r="E17" s="47">
        <v>453.36900000000003</v>
      </c>
      <c r="F17" s="47">
        <v>1113.9100000000001</v>
      </c>
      <c r="G17" s="47">
        <v>1235.171</v>
      </c>
      <c r="H17" s="47">
        <v>109.63</v>
      </c>
      <c r="I17" s="47">
        <v>526.26300000000003</v>
      </c>
      <c r="J17" s="47">
        <v>1086.713</v>
      </c>
      <c r="K17" s="47">
        <v>569.101</v>
      </c>
      <c r="L17" s="47">
        <v>236.483</v>
      </c>
      <c r="M17" s="47">
        <v>1088.643</v>
      </c>
      <c r="N17" s="47">
        <v>798.47400000000005</v>
      </c>
      <c r="O17" s="47">
        <v>1045.431</v>
      </c>
      <c r="P17" s="47">
        <v>1023.585</v>
      </c>
      <c r="Q17" s="47">
        <v>1073.53</v>
      </c>
      <c r="R17" s="47">
        <v>382.03199999999998</v>
      </c>
      <c r="S17" s="47">
        <v>707.78150000000005</v>
      </c>
      <c r="T17" s="47">
        <v>102.0645</v>
      </c>
      <c r="U17" s="47">
        <v>1084.229</v>
      </c>
      <c r="V17" s="47">
        <v>296.928</v>
      </c>
      <c r="W17" s="47">
        <v>786.16849999999999</v>
      </c>
      <c r="X17" s="47">
        <v>228.38300000000001</v>
      </c>
      <c r="Y17" s="47">
        <v>1001.354</v>
      </c>
      <c r="Z17" s="47">
        <v>608.32600000000002</v>
      </c>
      <c r="AA17" s="47">
        <v>381.411</v>
      </c>
      <c r="AB17" s="47">
        <v>335.71600000000001</v>
      </c>
      <c r="AC17" s="47">
        <v>535.85500000000002</v>
      </c>
      <c r="AD17" s="58">
        <v>588.10900000000004</v>
      </c>
    </row>
    <row r="18" spans="1:30" ht="15" customHeight="1" x14ac:dyDescent="0.25">
      <c r="A18" s="41" t="s">
        <v>285</v>
      </c>
      <c r="B18" s="46">
        <v>1107.9680000000001</v>
      </c>
      <c r="C18" s="47">
        <v>696.82799999999997</v>
      </c>
      <c r="D18" s="47">
        <v>588.78399999999999</v>
      </c>
      <c r="E18" s="47">
        <v>435.15800000000002</v>
      </c>
      <c r="F18" s="47">
        <v>1095.6990000000001</v>
      </c>
      <c r="G18" s="47">
        <v>1216.96</v>
      </c>
      <c r="H18" s="47">
        <v>127.84099999999999</v>
      </c>
      <c r="I18" s="47">
        <v>508.05200000000002</v>
      </c>
      <c r="J18" s="47">
        <v>1068.502</v>
      </c>
      <c r="K18" s="47">
        <v>550.89</v>
      </c>
      <c r="L18" s="47">
        <v>218.27199999999999</v>
      </c>
      <c r="M18" s="47">
        <v>1070.432</v>
      </c>
      <c r="N18" s="47">
        <v>780.26300000000003</v>
      </c>
      <c r="O18" s="47">
        <v>1027.22</v>
      </c>
      <c r="P18" s="47">
        <v>1005.374</v>
      </c>
      <c r="Q18" s="47">
        <v>1055.319</v>
      </c>
      <c r="R18" s="47">
        <v>363.82100000000003</v>
      </c>
      <c r="S18" s="47">
        <v>689.57050000000004</v>
      </c>
      <c r="T18" s="47">
        <v>83.853499999999997</v>
      </c>
      <c r="U18" s="47">
        <v>1066.018</v>
      </c>
      <c r="V18" s="47">
        <v>278.71699999999998</v>
      </c>
      <c r="W18" s="47">
        <v>767.95749999999998</v>
      </c>
      <c r="X18" s="47">
        <v>210.172</v>
      </c>
      <c r="Y18" s="47">
        <v>983.14300000000003</v>
      </c>
      <c r="Z18" s="47">
        <v>590.11500000000001</v>
      </c>
      <c r="AA18" s="47">
        <v>363.2</v>
      </c>
      <c r="AB18" s="47">
        <v>317.505</v>
      </c>
      <c r="AC18" s="47">
        <v>517.64400000000001</v>
      </c>
      <c r="AD18" s="58">
        <v>569.89800000000002</v>
      </c>
    </row>
    <row r="19" spans="1:30" ht="15" customHeight="1" x14ac:dyDescent="0.25">
      <c r="A19" s="41" t="s">
        <v>286</v>
      </c>
      <c r="B19" s="46">
        <v>1100.768</v>
      </c>
      <c r="C19" s="47">
        <v>689.62800000000004</v>
      </c>
      <c r="D19" s="47">
        <v>581.58399999999995</v>
      </c>
      <c r="E19" s="47">
        <v>427.95800000000003</v>
      </c>
      <c r="F19" s="47">
        <v>1088.499</v>
      </c>
      <c r="G19" s="47">
        <v>1209.76</v>
      </c>
      <c r="H19" s="47">
        <v>135.041</v>
      </c>
      <c r="I19" s="47">
        <v>500.85199999999998</v>
      </c>
      <c r="J19" s="47">
        <v>1061.3019999999999</v>
      </c>
      <c r="K19" s="47">
        <v>543.69000000000005</v>
      </c>
      <c r="L19" s="47">
        <v>211.072</v>
      </c>
      <c r="M19" s="47">
        <v>1063.232</v>
      </c>
      <c r="N19" s="47">
        <v>773.06299999999999</v>
      </c>
      <c r="O19" s="47">
        <v>1020.02</v>
      </c>
      <c r="P19" s="47">
        <v>998.17399999999998</v>
      </c>
      <c r="Q19" s="47">
        <v>1048.1189999999999</v>
      </c>
      <c r="R19" s="47">
        <v>356.62099999999998</v>
      </c>
      <c r="S19" s="47">
        <v>682.37049999999999</v>
      </c>
      <c r="T19" s="47">
        <v>76.653499999999994</v>
      </c>
      <c r="U19" s="47">
        <v>1058.818</v>
      </c>
      <c r="V19" s="47">
        <v>271.517</v>
      </c>
      <c r="W19" s="47">
        <v>760.75750000000005</v>
      </c>
      <c r="X19" s="47">
        <v>202.97200000000001</v>
      </c>
      <c r="Y19" s="47">
        <v>975.94299999999998</v>
      </c>
      <c r="Z19" s="47">
        <v>582.91499999999996</v>
      </c>
      <c r="AA19" s="47">
        <v>356</v>
      </c>
      <c r="AB19" s="47">
        <v>310.30500000000001</v>
      </c>
      <c r="AC19" s="47">
        <v>510.44400000000002</v>
      </c>
      <c r="AD19" s="58">
        <v>562.69799999999998</v>
      </c>
    </row>
    <row r="20" spans="1:30" ht="15" customHeight="1" x14ac:dyDescent="0.25">
      <c r="A20" s="41" t="s">
        <v>287</v>
      </c>
      <c r="B20" s="46">
        <v>1096.3679999999999</v>
      </c>
      <c r="C20" s="47">
        <v>685.22799999999995</v>
      </c>
      <c r="D20" s="47">
        <v>577.18399999999997</v>
      </c>
      <c r="E20" s="47">
        <v>423.55799999999999</v>
      </c>
      <c r="F20" s="47">
        <v>1084.0989999999999</v>
      </c>
      <c r="G20" s="47">
        <v>1205.3599999999999</v>
      </c>
      <c r="H20" s="47">
        <v>139.441</v>
      </c>
      <c r="I20" s="47">
        <v>496.452</v>
      </c>
      <c r="J20" s="47">
        <v>1056.902</v>
      </c>
      <c r="K20" s="47">
        <v>539.29</v>
      </c>
      <c r="L20" s="47">
        <v>206.672</v>
      </c>
      <c r="M20" s="47">
        <v>1058.8320000000001</v>
      </c>
      <c r="N20" s="47">
        <v>768.66300000000001</v>
      </c>
      <c r="O20" s="47">
        <v>1015.62</v>
      </c>
      <c r="P20" s="47">
        <v>993.774</v>
      </c>
      <c r="Q20" s="47">
        <v>1043.7190000000001</v>
      </c>
      <c r="R20" s="47">
        <v>352.221</v>
      </c>
      <c r="S20" s="47">
        <v>677.97050000000002</v>
      </c>
      <c r="T20" s="47">
        <v>72.253500000000003</v>
      </c>
      <c r="U20" s="47">
        <v>1054.4179999999999</v>
      </c>
      <c r="V20" s="47">
        <v>267.11700000000002</v>
      </c>
      <c r="W20" s="47">
        <v>756.35749999999996</v>
      </c>
      <c r="X20" s="47">
        <v>198.572</v>
      </c>
      <c r="Y20" s="47">
        <v>971.54300000000001</v>
      </c>
      <c r="Z20" s="47">
        <v>578.51499999999999</v>
      </c>
      <c r="AA20" s="47">
        <v>351.6</v>
      </c>
      <c r="AB20" s="47">
        <v>305.90499999999997</v>
      </c>
      <c r="AC20" s="47">
        <v>506.04399999999998</v>
      </c>
      <c r="AD20" s="58">
        <v>558.298</v>
      </c>
    </row>
    <row r="21" spans="1:30" ht="15" customHeight="1" x14ac:dyDescent="0.25">
      <c r="A21" s="41" t="s">
        <v>288</v>
      </c>
      <c r="B21" s="46">
        <v>1078.473</v>
      </c>
      <c r="C21" s="47">
        <v>667.33299999999997</v>
      </c>
      <c r="D21" s="47">
        <v>559.28899999999999</v>
      </c>
      <c r="E21" s="47">
        <v>405.66300000000001</v>
      </c>
      <c r="F21" s="47">
        <v>1066.204</v>
      </c>
      <c r="G21" s="47">
        <v>1187.4649999999999</v>
      </c>
      <c r="H21" s="47">
        <v>157.33600000000001</v>
      </c>
      <c r="I21" s="47">
        <v>478.55700000000002</v>
      </c>
      <c r="J21" s="47">
        <v>1039.0070000000001</v>
      </c>
      <c r="K21" s="47">
        <v>521.39499999999998</v>
      </c>
      <c r="L21" s="47">
        <v>188.77699999999999</v>
      </c>
      <c r="M21" s="47">
        <v>1040.9369999999999</v>
      </c>
      <c r="N21" s="47">
        <v>750.76800000000003</v>
      </c>
      <c r="O21" s="47">
        <v>997.72500000000002</v>
      </c>
      <c r="P21" s="47">
        <v>975.87900000000002</v>
      </c>
      <c r="Q21" s="47">
        <v>1025.8240000000001</v>
      </c>
      <c r="R21" s="47">
        <v>334.32600000000002</v>
      </c>
      <c r="S21" s="47">
        <v>660.07550000000003</v>
      </c>
      <c r="T21" s="47">
        <v>54.358499999999999</v>
      </c>
      <c r="U21" s="47">
        <v>1036.5229999999999</v>
      </c>
      <c r="V21" s="47">
        <v>249.22200000000001</v>
      </c>
      <c r="W21" s="47">
        <v>738.46249999999998</v>
      </c>
      <c r="X21" s="47">
        <v>180.67699999999999</v>
      </c>
      <c r="Y21" s="47">
        <v>953.64800000000002</v>
      </c>
      <c r="Z21" s="47">
        <v>560.62</v>
      </c>
      <c r="AA21" s="47">
        <v>333.70499999999998</v>
      </c>
      <c r="AB21" s="47">
        <v>288.01</v>
      </c>
      <c r="AC21" s="47">
        <v>488.149</v>
      </c>
      <c r="AD21" s="58">
        <v>540.40300000000002</v>
      </c>
    </row>
    <row r="22" spans="1:30" ht="15" customHeight="1" x14ac:dyDescent="0.25">
      <c r="A22" s="41" t="s">
        <v>289</v>
      </c>
      <c r="B22" s="46">
        <v>1037.0039999999999</v>
      </c>
      <c r="C22" s="47">
        <v>625.86400000000003</v>
      </c>
      <c r="D22" s="47">
        <v>600.75800000000004</v>
      </c>
      <c r="E22" s="47">
        <v>447.13200000000001</v>
      </c>
      <c r="F22" s="47">
        <v>1107.673</v>
      </c>
      <c r="G22" s="47">
        <v>1228.934</v>
      </c>
      <c r="H22" s="47">
        <v>198.80500000000001</v>
      </c>
      <c r="I22" s="47">
        <v>437.08800000000002</v>
      </c>
      <c r="J22" s="47">
        <v>997.53800000000001</v>
      </c>
      <c r="K22" s="47">
        <v>562.86400000000003</v>
      </c>
      <c r="L22" s="47">
        <v>147.30799999999999</v>
      </c>
      <c r="M22" s="47">
        <v>1082.4059999999999</v>
      </c>
      <c r="N22" s="47">
        <v>792.23699999999997</v>
      </c>
      <c r="O22" s="47">
        <v>956.25599999999997</v>
      </c>
      <c r="P22" s="47">
        <v>934.41</v>
      </c>
      <c r="Q22" s="47">
        <v>984.35500000000002</v>
      </c>
      <c r="R22" s="47">
        <v>375.79500000000002</v>
      </c>
      <c r="S22" s="47">
        <v>644.83900000000006</v>
      </c>
      <c r="T22" s="47">
        <v>12.8895</v>
      </c>
      <c r="U22" s="47">
        <v>995.05399999999997</v>
      </c>
      <c r="V22" s="47">
        <v>290.69099999999997</v>
      </c>
      <c r="W22" s="47">
        <v>712</v>
      </c>
      <c r="X22" s="47">
        <v>139.208</v>
      </c>
      <c r="Y22" s="47">
        <v>912.17899999999997</v>
      </c>
      <c r="Z22" s="47">
        <v>602.08900000000006</v>
      </c>
      <c r="AA22" s="47">
        <v>292.23599999999999</v>
      </c>
      <c r="AB22" s="47">
        <v>329.47899999999998</v>
      </c>
      <c r="AC22" s="47">
        <v>529.61800000000005</v>
      </c>
      <c r="AD22" s="58">
        <v>581.87199999999996</v>
      </c>
    </row>
    <row r="23" spans="1:30" ht="15" customHeight="1" x14ac:dyDescent="0.25">
      <c r="A23" s="41" t="s">
        <v>290</v>
      </c>
      <c r="B23" s="46">
        <v>995.11450000000002</v>
      </c>
      <c r="C23" s="47">
        <v>583.97450000000003</v>
      </c>
      <c r="D23" s="47">
        <v>642.64750000000004</v>
      </c>
      <c r="E23" s="47">
        <v>489.0215</v>
      </c>
      <c r="F23" s="47">
        <v>1149.5625</v>
      </c>
      <c r="G23" s="47">
        <v>1270.8235</v>
      </c>
      <c r="H23" s="47">
        <v>240.69450000000001</v>
      </c>
      <c r="I23" s="47">
        <v>395.19850000000002</v>
      </c>
      <c r="J23" s="47">
        <v>955.64850000000001</v>
      </c>
      <c r="K23" s="47">
        <v>604.75350000000003</v>
      </c>
      <c r="L23" s="47">
        <v>105.41849999999999</v>
      </c>
      <c r="M23" s="47">
        <v>1124.2954999999999</v>
      </c>
      <c r="N23" s="47">
        <v>834.12649999999996</v>
      </c>
      <c r="O23" s="47">
        <v>914.36649999999997</v>
      </c>
      <c r="P23" s="47">
        <v>892.52049999999997</v>
      </c>
      <c r="Q23" s="47">
        <v>942.46550000000002</v>
      </c>
      <c r="R23" s="47">
        <v>417.68450000000001</v>
      </c>
      <c r="S23" s="47">
        <v>602.94949999999994</v>
      </c>
      <c r="T23" s="47">
        <v>29</v>
      </c>
      <c r="U23" s="47">
        <v>953.16449999999998</v>
      </c>
      <c r="V23" s="47">
        <v>332.58049999999997</v>
      </c>
      <c r="W23" s="47">
        <v>670.1105</v>
      </c>
      <c r="X23" s="47">
        <v>97.3185</v>
      </c>
      <c r="Y23" s="47">
        <v>870.28949999999998</v>
      </c>
      <c r="Z23" s="47">
        <v>643.97850000000005</v>
      </c>
      <c r="AA23" s="47">
        <v>250.34649999999999</v>
      </c>
      <c r="AB23" s="47">
        <v>371.36849999999998</v>
      </c>
      <c r="AC23" s="47">
        <v>571.50750000000005</v>
      </c>
      <c r="AD23" s="58">
        <v>623.76149999999996</v>
      </c>
    </row>
    <row r="24" spans="1:30" ht="15" customHeight="1" x14ac:dyDescent="0.25">
      <c r="A24" s="41" t="s">
        <v>291</v>
      </c>
      <c r="B24" s="46">
        <v>963.89949999999999</v>
      </c>
      <c r="C24" s="47">
        <v>552.7595</v>
      </c>
      <c r="D24" s="47">
        <v>673.86249999999995</v>
      </c>
      <c r="E24" s="47">
        <v>520.23649999999998</v>
      </c>
      <c r="F24" s="47">
        <v>1180.7774999999999</v>
      </c>
      <c r="G24" s="47">
        <v>1302.0385000000001</v>
      </c>
      <c r="H24" s="47">
        <v>271.90949999999998</v>
      </c>
      <c r="I24" s="47">
        <v>363.98349999999999</v>
      </c>
      <c r="J24" s="47">
        <v>924.43349999999998</v>
      </c>
      <c r="K24" s="47">
        <v>635.96849999999995</v>
      </c>
      <c r="L24" s="47">
        <v>74.203500000000005</v>
      </c>
      <c r="M24" s="47">
        <v>1155.5105000000001</v>
      </c>
      <c r="N24" s="47">
        <v>865.3415</v>
      </c>
      <c r="O24" s="47">
        <v>883.15150000000006</v>
      </c>
      <c r="P24" s="47">
        <v>861.30550000000005</v>
      </c>
      <c r="Q24" s="47">
        <v>911.25049999999999</v>
      </c>
      <c r="R24" s="47">
        <v>448.89949999999999</v>
      </c>
      <c r="S24" s="47">
        <v>571.73450000000003</v>
      </c>
      <c r="T24" s="47">
        <v>60.215000000000003</v>
      </c>
      <c r="U24" s="47">
        <v>921.94949999999994</v>
      </c>
      <c r="V24" s="47">
        <v>363.7955</v>
      </c>
      <c r="W24" s="47">
        <v>638.89549999999997</v>
      </c>
      <c r="X24" s="47">
        <v>66.103499999999997</v>
      </c>
      <c r="Y24" s="47">
        <v>839.07449999999994</v>
      </c>
      <c r="Z24" s="47">
        <v>675.19349999999997</v>
      </c>
      <c r="AA24" s="47">
        <v>219.13149999999999</v>
      </c>
      <c r="AB24" s="47">
        <v>402.58350000000002</v>
      </c>
      <c r="AC24" s="47">
        <v>602.72249999999997</v>
      </c>
      <c r="AD24" s="58">
        <v>611.48950000000002</v>
      </c>
    </row>
    <row r="25" spans="1:30" ht="15" customHeight="1" x14ac:dyDescent="0.25">
      <c r="A25" s="41" t="s">
        <v>292</v>
      </c>
      <c r="B25" s="46">
        <v>947.13049999999998</v>
      </c>
      <c r="C25" s="47">
        <v>535.9905</v>
      </c>
      <c r="D25" s="47">
        <v>690.63149999999996</v>
      </c>
      <c r="E25" s="47">
        <v>537.00549999999998</v>
      </c>
      <c r="F25" s="47">
        <v>1197.5464999999999</v>
      </c>
      <c r="G25" s="47">
        <v>1318.8074999999999</v>
      </c>
      <c r="H25" s="47">
        <v>288.67849999999999</v>
      </c>
      <c r="I25" s="47">
        <v>347.21449999999999</v>
      </c>
      <c r="J25" s="47">
        <v>907.66449999999998</v>
      </c>
      <c r="K25" s="47">
        <v>652.73749999999995</v>
      </c>
      <c r="L25" s="47">
        <v>57.4345</v>
      </c>
      <c r="M25" s="47">
        <v>1172.2795000000001</v>
      </c>
      <c r="N25" s="47">
        <v>882.1105</v>
      </c>
      <c r="O25" s="47">
        <v>866.38250000000005</v>
      </c>
      <c r="P25" s="47">
        <v>844.53650000000005</v>
      </c>
      <c r="Q25" s="47">
        <v>894.48149999999998</v>
      </c>
      <c r="R25" s="47">
        <v>465.66849999999999</v>
      </c>
      <c r="S25" s="47">
        <v>554.96550000000002</v>
      </c>
      <c r="T25" s="47">
        <v>76.983999999999995</v>
      </c>
      <c r="U25" s="47">
        <v>905.18050000000005</v>
      </c>
      <c r="V25" s="47">
        <v>380.56450000000001</v>
      </c>
      <c r="W25" s="47">
        <v>622.12649999999996</v>
      </c>
      <c r="X25" s="47">
        <v>49.334499999999998</v>
      </c>
      <c r="Y25" s="47">
        <v>822.30550000000005</v>
      </c>
      <c r="Z25" s="47">
        <v>691.96249999999998</v>
      </c>
      <c r="AA25" s="47">
        <v>202.36250000000001</v>
      </c>
      <c r="AB25" s="47">
        <v>419.35250000000002</v>
      </c>
      <c r="AC25" s="47">
        <v>619.49149999999997</v>
      </c>
      <c r="AD25" s="58">
        <v>594.72050000000002</v>
      </c>
    </row>
    <row r="26" spans="1:30" ht="15" customHeight="1" x14ac:dyDescent="0.25">
      <c r="A26" s="41" t="s">
        <v>293</v>
      </c>
      <c r="B26" s="46">
        <v>940.06349999999998</v>
      </c>
      <c r="C26" s="47">
        <v>528.92349999999999</v>
      </c>
      <c r="D26" s="47">
        <v>697.69849999999997</v>
      </c>
      <c r="E26" s="47">
        <v>544.07249999999999</v>
      </c>
      <c r="F26" s="47">
        <v>1204.6134999999999</v>
      </c>
      <c r="G26" s="47">
        <v>1325.8744999999999</v>
      </c>
      <c r="H26" s="47">
        <v>295.74549999999999</v>
      </c>
      <c r="I26" s="47">
        <v>340.14749999999998</v>
      </c>
      <c r="J26" s="47">
        <v>900.59749999999997</v>
      </c>
      <c r="K26" s="47">
        <v>659.80449999999996</v>
      </c>
      <c r="L26" s="47">
        <v>50.3675</v>
      </c>
      <c r="M26" s="47">
        <v>1179.3465000000001</v>
      </c>
      <c r="N26" s="47">
        <v>889.17750000000001</v>
      </c>
      <c r="O26" s="47">
        <v>859.31550000000004</v>
      </c>
      <c r="P26" s="47">
        <v>837.46950000000004</v>
      </c>
      <c r="Q26" s="47">
        <v>887.41449999999998</v>
      </c>
      <c r="R26" s="47">
        <v>472.7355</v>
      </c>
      <c r="S26" s="47">
        <v>547.89850000000001</v>
      </c>
      <c r="T26" s="47">
        <v>84.051000000000002</v>
      </c>
      <c r="U26" s="47">
        <v>898.11350000000004</v>
      </c>
      <c r="V26" s="47">
        <v>387.63150000000002</v>
      </c>
      <c r="W26" s="47">
        <v>615.05949999999996</v>
      </c>
      <c r="X26" s="47">
        <v>42.267499999999998</v>
      </c>
      <c r="Y26" s="47">
        <v>815.23850000000004</v>
      </c>
      <c r="Z26" s="47">
        <v>699.02949999999998</v>
      </c>
      <c r="AA26" s="47">
        <v>195.2955</v>
      </c>
      <c r="AB26" s="47">
        <v>426.41950000000003</v>
      </c>
      <c r="AC26" s="47">
        <v>626.55849999999998</v>
      </c>
      <c r="AD26" s="58">
        <v>587.65350000000001</v>
      </c>
    </row>
    <row r="27" spans="1:30" ht="15" customHeight="1" x14ac:dyDescent="0.25">
      <c r="A27" s="41" t="s">
        <v>294</v>
      </c>
      <c r="B27" s="46">
        <v>938.11850000000004</v>
      </c>
      <c r="C27" s="47">
        <v>526.97850000000005</v>
      </c>
      <c r="D27" s="47">
        <v>699.64350000000002</v>
      </c>
      <c r="E27" s="47">
        <v>546.01750000000004</v>
      </c>
      <c r="F27" s="47">
        <v>1206.5585000000001</v>
      </c>
      <c r="G27" s="47">
        <v>1327.8195000000001</v>
      </c>
      <c r="H27" s="47">
        <v>297.69049999999999</v>
      </c>
      <c r="I27" s="47">
        <v>338.20249999999999</v>
      </c>
      <c r="J27" s="47">
        <v>898.65250000000003</v>
      </c>
      <c r="K27" s="47">
        <v>661.74950000000001</v>
      </c>
      <c r="L27" s="47">
        <v>48.422499999999999</v>
      </c>
      <c r="M27" s="47">
        <v>1181.2915</v>
      </c>
      <c r="N27" s="47">
        <v>891.12249999999995</v>
      </c>
      <c r="O27" s="47">
        <v>857.37049999999999</v>
      </c>
      <c r="P27" s="47">
        <v>835.52449999999999</v>
      </c>
      <c r="Q27" s="47">
        <v>885.46950000000004</v>
      </c>
      <c r="R27" s="47">
        <v>474.68049999999999</v>
      </c>
      <c r="S27" s="47">
        <v>545.95349999999996</v>
      </c>
      <c r="T27" s="47">
        <v>85.995999999999995</v>
      </c>
      <c r="U27" s="47">
        <v>896.16849999999999</v>
      </c>
      <c r="V27" s="47">
        <v>389.57650000000001</v>
      </c>
      <c r="W27" s="47">
        <v>613.11450000000002</v>
      </c>
      <c r="X27" s="47">
        <v>40.322499999999998</v>
      </c>
      <c r="Y27" s="47">
        <v>813.29349999999999</v>
      </c>
      <c r="Z27" s="47">
        <v>700.97450000000003</v>
      </c>
      <c r="AA27" s="47">
        <v>193.35050000000001</v>
      </c>
      <c r="AB27" s="47">
        <v>428.36450000000002</v>
      </c>
      <c r="AC27" s="47">
        <v>628.50350000000003</v>
      </c>
      <c r="AD27" s="58">
        <v>585.70849999999996</v>
      </c>
    </row>
    <row r="28" spans="1:30" ht="15" customHeight="1" x14ac:dyDescent="0.25">
      <c r="A28" s="41" t="s">
        <v>295</v>
      </c>
      <c r="B28" s="46">
        <v>934.51350000000002</v>
      </c>
      <c r="C28" s="47">
        <v>523.37350000000004</v>
      </c>
      <c r="D28" s="47">
        <v>703.24850000000004</v>
      </c>
      <c r="E28" s="47">
        <v>549.62249999999995</v>
      </c>
      <c r="F28" s="47">
        <v>1210.1635000000001</v>
      </c>
      <c r="G28" s="47">
        <v>1331.4245000000001</v>
      </c>
      <c r="H28" s="47">
        <v>301.2955</v>
      </c>
      <c r="I28" s="47">
        <v>334.59750000000003</v>
      </c>
      <c r="J28" s="47">
        <v>895.04750000000001</v>
      </c>
      <c r="K28" s="47">
        <v>665.35450000000003</v>
      </c>
      <c r="L28" s="47">
        <v>44.817500000000003</v>
      </c>
      <c r="M28" s="47">
        <v>1184.8965000000001</v>
      </c>
      <c r="N28" s="47">
        <v>894.72749999999996</v>
      </c>
      <c r="O28" s="47">
        <v>853.76549999999997</v>
      </c>
      <c r="P28" s="47">
        <v>831.91949999999997</v>
      </c>
      <c r="Q28" s="47">
        <v>881.86450000000002</v>
      </c>
      <c r="R28" s="47">
        <v>478.28550000000001</v>
      </c>
      <c r="S28" s="47">
        <v>542.34849999999994</v>
      </c>
      <c r="T28" s="47">
        <v>89.600999999999999</v>
      </c>
      <c r="U28" s="47">
        <v>892.56349999999998</v>
      </c>
      <c r="V28" s="47">
        <v>393.18150000000003</v>
      </c>
      <c r="W28" s="47">
        <v>609.5095</v>
      </c>
      <c r="X28" s="47">
        <v>36.717500000000001</v>
      </c>
      <c r="Y28" s="47">
        <v>809.68849999999998</v>
      </c>
      <c r="Z28" s="47">
        <v>704.57950000000005</v>
      </c>
      <c r="AA28" s="47">
        <v>189.74549999999999</v>
      </c>
      <c r="AB28" s="47">
        <v>431.96949999999998</v>
      </c>
      <c r="AC28" s="47">
        <v>632.10850000000005</v>
      </c>
      <c r="AD28" s="58">
        <v>582.10350000000005</v>
      </c>
    </row>
    <row r="29" spans="1:30" ht="15" customHeight="1" x14ac:dyDescent="0.25">
      <c r="A29" s="41" t="s">
        <v>296</v>
      </c>
      <c r="B29" s="46">
        <v>922.7115</v>
      </c>
      <c r="C29" s="47">
        <v>511.57150000000001</v>
      </c>
      <c r="D29" s="47">
        <v>715.05050000000006</v>
      </c>
      <c r="E29" s="47">
        <v>561.42449999999997</v>
      </c>
      <c r="F29" s="47">
        <v>1221.9655</v>
      </c>
      <c r="G29" s="47">
        <v>1343.2265</v>
      </c>
      <c r="H29" s="47">
        <v>313.09750000000003</v>
      </c>
      <c r="I29" s="47">
        <v>322.7955</v>
      </c>
      <c r="J29" s="47">
        <v>883.24549999999999</v>
      </c>
      <c r="K29" s="47">
        <v>677.15650000000005</v>
      </c>
      <c r="L29" s="47">
        <v>33.015500000000003</v>
      </c>
      <c r="M29" s="47">
        <v>1196.6985</v>
      </c>
      <c r="N29" s="47">
        <v>906.52949999999998</v>
      </c>
      <c r="O29" s="47">
        <v>841.96349999999995</v>
      </c>
      <c r="P29" s="47">
        <v>820.11749999999995</v>
      </c>
      <c r="Q29" s="47">
        <v>870.0625</v>
      </c>
      <c r="R29" s="47">
        <v>490.08749999999998</v>
      </c>
      <c r="S29" s="47">
        <v>530.54650000000004</v>
      </c>
      <c r="T29" s="47">
        <v>101.40300000000001</v>
      </c>
      <c r="U29" s="47">
        <v>880.76149999999996</v>
      </c>
      <c r="V29" s="47">
        <v>404.98349999999999</v>
      </c>
      <c r="W29" s="47">
        <v>597.70749999999998</v>
      </c>
      <c r="X29" s="47">
        <v>24.915500000000002</v>
      </c>
      <c r="Y29" s="47">
        <v>797.88649999999996</v>
      </c>
      <c r="Z29" s="47">
        <v>716.38149999999996</v>
      </c>
      <c r="AA29" s="47">
        <v>177.9435</v>
      </c>
      <c r="AB29" s="47">
        <v>443.7715</v>
      </c>
      <c r="AC29" s="47">
        <v>643.91049999999996</v>
      </c>
      <c r="AD29" s="58">
        <v>570.30150000000003</v>
      </c>
    </row>
    <row r="30" spans="1:30" ht="15" customHeight="1" x14ac:dyDescent="0.25">
      <c r="A30" s="41" t="s">
        <v>297</v>
      </c>
      <c r="B30" s="46">
        <v>918.43349999999998</v>
      </c>
      <c r="C30" s="47">
        <v>507.29349999999999</v>
      </c>
      <c r="D30" s="47">
        <v>719.32849999999996</v>
      </c>
      <c r="E30" s="47">
        <v>565.70249999999999</v>
      </c>
      <c r="F30" s="47">
        <v>1226.2435</v>
      </c>
      <c r="G30" s="47">
        <v>1347.5045</v>
      </c>
      <c r="H30" s="47">
        <v>317.37549999999999</v>
      </c>
      <c r="I30" s="47">
        <v>318.51749999999998</v>
      </c>
      <c r="J30" s="47">
        <v>878.96749999999997</v>
      </c>
      <c r="K30" s="47">
        <v>681.43449999999996</v>
      </c>
      <c r="L30" s="47">
        <v>28.737500000000001</v>
      </c>
      <c r="M30" s="47">
        <v>1200.9765</v>
      </c>
      <c r="N30" s="47">
        <v>910.8075</v>
      </c>
      <c r="O30" s="47">
        <v>837.68550000000005</v>
      </c>
      <c r="P30" s="47">
        <v>815.83950000000004</v>
      </c>
      <c r="Q30" s="47">
        <v>865.78449999999998</v>
      </c>
      <c r="R30" s="47">
        <v>494.3655</v>
      </c>
      <c r="S30" s="47">
        <v>526.26850000000002</v>
      </c>
      <c r="T30" s="47">
        <v>105.681</v>
      </c>
      <c r="U30" s="47">
        <v>876.48350000000005</v>
      </c>
      <c r="V30" s="47">
        <v>409.26150000000001</v>
      </c>
      <c r="W30" s="47">
        <v>593.42949999999996</v>
      </c>
      <c r="X30" s="47">
        <v>20.637499999999999</v>
      </c>
      <c r="Y30" s="47">
        <v>793.60850000000005</v>
      </c>
      <c r="Z30" s="47">
        <v>720.65949999999998</v>
      </c>
      <c r="AA30" s="47">
        <v>173.66550000000001</v>
      </c>
      <c r="AB30" s="47">
        <v>448.04950000000002</v>
      </c>
      <c r="AC30" s="47">
        <v>648.18849999999998</v>
      </c>
      <c r="AD30" s="58">
        <v>566.02350000000001</v>
      </c>
    </row>
    <row r="31" spans="1:30" ht="15" customHeight="1" x14ac:dyDescent="0.25">
      <c r="A31" s="41" t="s">
        <v>298</v>
      </c>
      <c r="B31" s="46">
        <v>916.33349999999996</v>
      </c>
      <c r="C31" s="47">
        <v>505.19349999999997</v>
      </c>
      <c r="D31" s="47">
        <v>721.42849999999999</v>
      </c>
      <c r="E31" s="47">
        <v>567.80250000000001</v>
      </c>
      <c r="F31" s="47">
        <v>1228.3434999999999</v>
      </c>
      <c r="G31" s="47">
        <v>1349.6044999999999</v>
      </c>
      <c r="H31" s="47">
        <v>319.47550000000001</v>
      </c>
      <c r="I31" s="47">
        <v>316.41750000000002</v>
      </c>
      <c r="J31" s="47">
        <v>876.86749999999995</v>
      </c>
      <c r="K31" s="47">
        <v>683.53449999999998</v>
      </c>
      <c r="L31" s="47">
        <v>26.637499999999999</v>
      </c>
      <c r="M31" s="47">
        <v>1203.0764999999999</v>
      </c>
      <c r="N31" s="47">
        <v>912.90750000000003</v>
      </c>
      <c r="O31" s="47">
        <v>835.58550000000002</v>
      </c>
      <c r="P31" s="47">
        <v>813.73950000000002</v>
      </c>
      <c r="Q31" s="47">
        <v>863.68449999999996</v>
      </c>
      <c r="R31" s="47">
        <v>496.46550000000002</v>
      </c>
      <c r="S31" s="47">
        <v>524.16849999999999</v>
      </c>
      <c r="T31" s="47">
        <v>107.78100000000001</v>
      </c>
      <c r="U31" s="47">
        <v>874.38350000000003</v>
      </c>
      <c r="V31" s="47">
        <v>411.36149999999998</v>
      </c>
      <c r="W31" s="47">
        <v>591.32950000000005</v>
      </c>
      <c r="X31" s="47">
        <v>18.537500000000001</v>
      </c>
      <c r="Y31" s="47">
        <v>791.50850000000003</v>
      </c>
      <c r="Z31" s="47">
        <v>722.7595</v>
      </c>
      <c r="AA31" s="47">
        <v>171.56549999999999</v>
      </c>
      <c r="AB31" s="47">
        <v>450.14949999999999</v>
      </c>
      <c r="AC31" s="47">
        <v>650.2885</v>
      </c>
      <c r="AD31" s="58">
        <v>563.92349999999999</v>
      </c>
    </row>
    <row r="32" spans="1:30" ht="15" customHeight="1" x14ac:dyDescent="0.25">
      <c r="A32" s="41" t="s">
        <v>252</v>
      </c>
      <c r="B32" s="46">
        <v>897.79600000000005</v>
      </c>
      <c r="C32" s="47">
        <v>486.65600000000001</v>
      </c>
      <c r="D32" s="47">
        <v>739.96600000000001</v>
      </c>
      <c r="E32" s="47">
        <v>586.34</v>
      </c>
      <c r="F32" s="47">
        <v>1236.5985000000001</v>
      </c>
      <c r="G32" s="47">
        <v>1368.1420000000001</v>
      </c>
      <c r="H32" s="47">
        <v>338.01299999999998</v>
      </c>
      <c r="I32" s="47">
        <v>297.88</v>
      </c>
      <c r="J32" s="47">
        <v>858.33</v>
      </c>
      <c r="K32" s="47">
        <v>702.072</v>
      </c>
      <c r="L32" s="47">
        <v>8.1</v>
      </c>
      <c r="M32" s="47">
        <v>1221.614</v>
      </c>
      <c r="N32" s="47">
        <v>931.44500000000005</v>
      </c>
      <c r="O32" s="47">
        <v>817.048</v>
      </c>
      <c r="P32" s="47">
        <v>795.202</v>
      </c>
      <c r="Q32" s="47">
        <v>845.14700000000005</v>
      </c>
      <c r="R32" s="47">
        <v>515.00300000000004</v>
      </c>
      <c r="S32" s="47">
        <v>505.63099999999997</v>
      </c>
      <c r="T32" s="47">
        <v>126.3185</v>
      </c>
      <c r="U32" s="47">
        <v>855.846</v>
      </c>
      <c r="V32" s="47">
        <v>429.899</v>
      </c>
      <c r="W32" s="47">
        <v>572.79200000000003</v>
      </c>
      <c r="X32" s="47">
        <v>0</v>
      </c>
      <c r="Y32" s="47">
        <v>772.971</v>
      </c>
      <c r="Z32" s="47">
        <v>741.29700000000003</v>
      </c>
      <c r="AA32" s="47">
        <v>153.02799999999999</v>
      </c>
      <c r="AB32" s="47">
        <v>468.68700000000001</v>
      </c>
      <c r="AC32" s="47">
        <v>668.82600000000002</v>
      </c>
      <c r="AD32" s="58">
        <v>545.38599999999997</v>
      </c>
    </row>
    <row r="33" spans="1:30" ht="15" customHeight="1" x14ac:dyDescent="0.25">
      <c r="A33" s="41" t="s">
        <v>299</v>
      </c>
      <c r="B33" s="46">
        <v>890.43</v>
      </c>
      <c r="C33" s="47">
        <v>479.29</v>
      </c>
      <c r="D33" s="47">
        <v>747.33199999999999</v>
      </c>
      <c r="E33" s="47">
        <v>593.70600000000002</v>
      </c>
      <c r="F33" s="47">
        <v>1229.2325000000001</v>
      </c>
      <c r="G33" s="47">
        <v>1375.508</v>
      </c>
      <c r="H33" s="47">
        <v>345.37900000000002</v>
      </c>
      <c r="I33" s="47">
        <v>290.51400000000001</v>
      </c>
      <c r="J33" s="47">
        <v>850.96400000000006</v>
      </c>
      <c r="K33" s="47">
        <v>709.43799999999999</v>
      </c>
      <c r="L33" s="47">
        <v>15.465999999999999</v>
      </c>
      <c r="M33" s="47">
        <v>1228.98</v>
      </c>
      <c r="N33" s="47">
        <v>938.81100000000004</v>
      </c>
      <c r="O33" s="47">
        <v>809.68200000000002</v>
      </c>
      <c r="P33" s="47">
        <v>787.83600000000001</v>
      </c>
      <c r="Q33" s="47">
        <v>837.78099999999995</v>
      </c>
      <c r="R33" s="47">
        <v>522.36900000000003</v>
      </c>
      <c r="S33" s="47">
        <v>498.26499999999999</v>
      </c>
      <c r="T33" s="47">
        <v>133.68450000000001</v>
      </c>
      <c r="U33" s="47">
        <v>848.48</v>
      </c>
      <c r="V33" s="47">
        <v>437.26499999999999</v>
      </c>
      <c r="W33" s="47">
        <v>565.42600000000004</v>
      </c>
      <c r="X33" s="47">
        <v>7.3659999999999997</v>
      </c>
      <c r="Y33" s="47">
        <v>765.60500000000002</v>
      </c>
      <c r="Z33" s="47">
        <v>748.66300000000001</v>
      </c>
      <c r="AA33" s="47">
        <v>145.66200000000001</v>
      </c>
      <c r="AB33" s="47">
        <v>476.053</v>
      </c>
      <c r="AC33" s="47">
        <v>676.19200000000001</v>
      </c>
      <c r="AD33" s="58">
        <v>538.02</v>
      </c>
    </row>
    <row r="34" spans="1:30" ht="15" customHeight="1" x14ac:dyDescent="0.25">
      <c r="A34" s="41" t="s">
        <v>300</v>
      </c>
      <c r="B34" s="46">
        <v>871.6</v>
      </c>
      <c r="C34" s="47">
        <v>460.46</v>
      </c>
      <c r="D34" s="47">
        <v>766.16200000000003</v>
      </c>
      <c r="E34" s="47">
        <v>612.53599999999994</v>
      </c>
      <c r="F34" s="47">
        <v>1210.4024999999999</v>
      </c>
      <c r="G34" s="47">
        <v>1394.338</v>
      </c>
      <c r="H34" s="47">
        <v>364.209</v>
      </c>
      <c r="I34" s="47">
        <v>271.68400000000003</v>
      </c>
      <c r="J34" s="47">
        <v>832.13400000000001</v>
      </c>
      <c r="K34" s="47">
        <v>728.26800000000003</v>
      </c>
      <c r="L34" s="47">
        <v>34.295999999999999</v>
      </c>
      <c r="M34" s="47">
        <v>1247.81</v>
      </c>
      <c r="N34" s="47">
        <v>957.64099999999996</v>
      </c>
      <c r="O34" s="47">
        <v>790.85199999999998</v>
      </c>
      <c r="P34" s="47">
        <v>769.00599999999997</v>
      </c>
      <c r="Q34" s="47">
        <v>818.95100000000002</v>
      </c>
      <c r="R34" s="47">
        <v>541.19899999999996</v>
      </c>
      <c r="S34" s="47">
        <v>479.435</v>
      </c>
      <c r="T34" s="47">
        <v>152.5145</v>
      </c>
      <c r="U34" s="47">
        <v>829.65</v>
      </c>
      <c r="V34" s="47">
        <v>456.09500000000003</v>
      </c>
      <c r="W34" s="47">
        <v>546.596</v>
      </c>
      <c r="X34" s="47">
        <v>26.196000000000002</v>
      </c>
      <c r="Y34" s="47">
        <v>746.77499999999998</v>
      </c>
      <c r="Z34" s="47">
        <v>767.49300000000005</v>
      </c>
      <c r="AA34" s="47">
        <v>126.83199999999999</v>
      </c>
      <c r="AB34" s="47">
        <v>494.88299999999998</v>
      </c>
      <c r="AC34" s="47">
        <v>695.02200000000005</v>
      </c>
      <c r="AD34" s="58">
        <v>519.19000000000005</v>
      </c>
    </row>
    <row r="35" spans="1:30" ht="15" customHeight="1" x14ac:dyDescent="0.25">
      <c r="A35" s="41" t="s">
        <v>301</v>
      </c>
      <c r="B35" s="46">
        <v>871.59900000000005</v>
      </c>
      <c r="C35" s="47">
        <v>460.459</v>
      </c>
      <c r="D35" s="47">
        <v>766.16300000000001</v>
      </c>
      <c r="E35" s="47">
        <v>612.53700000000003</v>
      </c>
      <c r="F35" s="47">
        <v>1210.4014999999999</v>
      </c>
      <c r="G35" s="47">
        <v>1394.3389999999999</v>
      </c>
      <c r="H35" s="47">
        <v>364.21</v>
      </c>
      <c r="I35" s="47">
        <v>271.68299999999999</v>
      </c>
      <c r="J35" s="47">
        <v>832.13300000000004</v>
      </c>
      <c r="K35" s="47">
        <v>728.26900000000001</v>
      </c>
      <c r="L35" s="47">
        <v>34.296999999999997</v>
      </c>
      <c r="M35" s="47">
        <v>1247.8109999999999</v>
      </c>
      <c r="N35" s="47">
        <v>957.64200000000005</v>
      </c>
      <c r="O35" s="47">
        <v>790.851</v>
      </c>
      <c r="P35" s="47">
        <v>769.005</v>
      </c>
      <c r="Q35" s="47">
        <v>818.95</v>
      </c>
      <c r="R35" s="47">
        <v>541.20000000000005</v>
      </c>
      <c r="S35" s="47">
        <v>479.43400000000003</v>
      </c>
      <c r="T35" s="47">
        <v>152.5155</v>
      </c>
      <c r="U35" s="47">
        <v>829.649</v>
      </c>
      <c r="V35" s="47">
        <v>456.096</v>
      </c>
      <c r="W35" s="47">
        <v>546.59500000000003</v>
      </c>
      <c r="X35" s="47">
        <v>26.196999999999999</v>
      </c>
      <c r="Y35" s="47">
        <v>746.774</v>
      </c>
      <c r="Z35" s="47">
        <v>767.49400000000003</v>
      </c>
      <c r="AA35" s="47">
        <v>126.831</v>
      </c>
      <c r="AB35" s="47">
        <v>494.88400000000001</v>
      </c>
      <c r="AC35" s="47">
        <v>695.02300000000002</v>
      </c>
      <c r="AD35" s="58">
        <v>519.18899999999996</v>
      </c>
    </row>
    <row r="36" spans="1:30" ht="15" customHeight="1" x14ac:dyDescent="0.25">
      <c r="A36" s="41" t="s">
        <v>302</v>
      </c>
      <c r="B36" s="46">
        <v>861.28599999999994</v>
      </c>
      <c r="C36" s="47">
        <v>450.14600000000002</v>
      </c>
      <c r="D36" s="47">
        <v>776.476</v>
      </c>
      <c r="E36" s="47">
        <v>622.85</v>
      </c>
      <c r="F36" s="47">
        <v>1200.0885000000001</v>
      </c>
      <c r="G36" s="47">
        <v>1404.652</v>
      </c>
      <c r="H36" s="47">
        <v>374.52300000000002</v>
      </c>
      <c r="I36" s="47">
        <v>261.37</v>
      </c>
      <c r="J36" s="47">
        <v>821.82</v>
      </c>
      <c r="K36" s="47">
        <v>738.58199999999999</v>
      </c>
      <c r="L36" s="47">
        <v>44.61</v>
      </c>
      <c r="M36" s="47">
        <v>1258.124</v>
      </c>
      <c r="N36" s="47">
        <v>967.95500000000004</v>
      </c>
      <c r="O36" s="47">
        <v>780.53800000000001</v>
      </c>
      <c r="P36" s="47">
        <v>758.69200000000001</v>
      </c>
      <c r="Q36" s="47">
        <v>808.63699999999994</v>
      </c>
      <c r="R36" s="47">
        <v>551.51300000000003</v>
      </c>
      <c r="S36" s="47">
        <v>469.12099999999998</v>
      </c>
      <c r="T36" s="47">
        <v>162.82849999999999</v>
      </c>
      <c r="U36" s="47">
        <v>819.33600000000001</v>
      </c>
      <c r="V36" s="47">
        <v>466.40899999999999</v>
      </c>
      <c r="W36" s="47">
        <v>536.28200000000004</v>
      </c>
      <c r="X36" s="47">
        <v>36.51</v>
      </c>
      <c r="Y36" s="47">
        <v>736.46100000000001</v>
      </c>
      <c r="Z36" s="47">
        <v>777.80700000000002</v>
      </c>
      <c r="AA36" s="47">
        <v>116.518</v>
      </c>
      <c r="AB36" s="47">
        <v>505.197</v>
      </c>
      <c r="AC36" s="47">
        <v>705.33600000000001</v>
      </c>
      <c r="AD36" s="58">
        <v>508.87599999999998</v>
      </c>
    </row>
    <row r="37" spans="1:30" ht="15" customHeight="1" x14ac:dyDescent="0.25">
      <c r="A37" s="41" t="s">
        <v>303</v>
      </c>
      <c r="B37" s="46">
        <v>841.25599999999997</v>
      </c>
      <c r="C37" s="47">
        <v>430.11599999999999</v>
      </c>
      <c r="D37" s="47">
        <v>796.50599999999997</v>
      </c>
      <c r="E37" s="47">
        <v>642.88</v>
      </c>
      <c r="F37" s="47">
        <v>1180.0585000000001</v>
      </c>
      <c r="G37" s="47">
        <v>1424.682</v>
      </c>
      <c r="H37" s="47">
        <v>394.553</v>
      </c>
      <c r="I37" s="47">
        <v>241.34</v>
      </c>
      <c r="J37" s="47">
        <v>801.79</v>
      </c>
      <c r="K37" s="47">
        <v>758.61199999999997</v>
      </c>
      <c r="L37" s="47">
        <v>64.64</v>
      </c>
      <c r="M37" s="47">
        <v>1278.154</v>
      </c>
      <c r="N37" s="47">
        <v>987.98500000000001</v>
      </c>
      <c r="O37" s="47">
        <v>760.50800000000004</v>
      </c>
      <c r="P37" s="47">
        <v>738.66200000000003</v>
      </c>
      <c r="Q37" s="47">
        <v>788.60699999999997</v>
      </c>
      <c r="R37" s="47">
        <v>571.54300000000001</v>
      </c>
      <c r="S37" s="47">
        <v>449.09100000000001</v>
      </c>
      <c r="T37" s="47">
        <v>182.85849999999999</v>
      </c>
      <c r="U37" s="47">
        <v>799.30600000000004</v>
      </c>
      <c r="V37" s="47">
        <v>486.43900000000002</v>
      </c>
      <c r="W37" s="47">
        <v>516.25199999999995</v>
      </c>
      <c r="X37" s="47">
        <v>56.54</v>
      </c>
      <c r="Y37" s="47">
        <v>716.43100000000004</v>
      </c>
      <c r="Z37" s="47">
        <v>797.83699999999999</v>
      </c>
      <c r="AA37" s="47">
        <v>96.488</v>
      </c>
      <c r="AB37" s="47">
        <v>525.22699999999998</v>
      </c>
      <c r="AC37" s="47">
        <v>725.36599999999999</v>
      </c>
      <c r="AD37" s="58">
        <v>488.846</v>
      </c>
    </row>
    <row r="38" spans="1:30" ht="15" customHeight="1" x14ac:dyDescent="0.25">
      <c r="A38" s="41" t="s">
        <v>304</v>
      </c>
      <c r="B38" s="46">
        <v>833.62400000000002</v>
      </c>
      <c r="C38" s="47">
        <v>422.48399999999998</v>
      </c>
      <c r="D38" s="47">
        <v>804.13800000000003</v>
      </c>
      <c r="E38" s="47">
        <v>650.51199999999994</v>
      </c>
      <c r="F38" s="47">
        <v>1172.4265</v>
      </c>
      <c r="G38" s="47">
        <v>1432.3140000000001</v>
      </c>
      <c r="H38" s="47">
        <v>402.185</v>
      </c>
      <c r="I38" s="47">
        <v>233.708</v>
      </c>
      <c r="J38" s="47">
        <v>794.15800000000002</v>
      </c>
      <c r="K38" s="47">
        <v>766.24400000000003</v>
      </c>
      <c r="L38" s="47">
        <v>72.272000000000006</v>
      </c>
      <c r="M38" s="47">
        <v>1285.7860000000001</v>
      </c>
      <c r="N38" s="47">
        <v>995.61699999999996</v>
      </c>
      <c r="O38" s="47">
        <v>752.87599999999998</v>
      </c>
      <c r="P38" s="47">
        <v>731.03</v>
      </c>
      <c r="Q38" s="47">
        <v>780.97500000000002</v>
      </c>
      <c r="R38" s="47">
        <v>579.17499999999995</v>
      </c>
      <c r="S38" s="47">
        <v>441.459</v>
      </c>
      <c r="T38" s="47">
        <v>190.4905</v>
      </c>
      <c r="U38" s="47">
        <v>791.67399999999998</v>
      </c>
      <c r="V38" s="47">
        <v>494.07100000000003</v>
      </c>
      <c r="W38" s="47">
        <v>508.62</v>
      </c>
      <c r="X38" s="47">
        <v>64.171999999999997</v>
      </c>
      <c r="Y38" s="47">
        <v>708.79899999999998</v>
      </c>
      <c r="Z38" s="47">
        <v>805.46900000000005</v>
      </c>
      <c r="AA38" s="47">
        <v>88.855999999999995</v>
      </c>
      <c r="AB38" s="47">
        <v>532.85900000000004</v>
      </c>
      <c r="AC38" s="47">
        <v>732.99800000000005</v>
      </c>
      <c r="AD38" s="58">
        <v>481.214</v>
      </c>
    </row>
    <row r="39" spans="1:30" ht="15" customHeight="1" x14ac:dyDescent="0.25">
      <c r="A39" s="41" t="s">
        <v>305</v>
      </c>
      <c r="B39" s="46">
        <v>799.654</v>
      </c>
      <c r="C39" s="47">
        <v>388.51400000000001</v>
      </c>
      <c r="D39" s="47">
        <v>838.10799999999995</v>
      </c>
      <c r="E39" s="47">
        <v>684.48199999999997</v>
      </c>
      <c r="F39" s="47">
        <v>1138.4565</v>
      </c>
      <c r="G39" s="47">
        <v>1416.6904999999999</v>
      </c>
      <c r="H39" s="47">
        <v>436.15499999999997</v>
      </c>
      <c r="I39" s="47">
        <v>199.738</v>
      </c>
      <c r="J39" s="47">
        <v>760.18799999999999</v>
      </c>
      <c r="K39" s="47">
        <v>800.21400000000006</v>
      </c>
      <c r="L39" s="47">
        <v>106.242</v>
      </c>
      <c r="M39" s="47">
        <v>1270.1624999999999</v>
      </c>
      <c r="N39" s="47">
        <v>979.99350000000004</v>
      </c>
      <c r="O39" s="47">
        <v>718.90599999999995</v>
      </c>
      <c r="P39" s="47">
        <v>697.06</v>
      </c>
      <c r="Q39" s="47">
        <v>747.005</v>
      </c>
      <c r="R39" s="47">
        <v>613.14499999999998</v>
      </c>
      <c r="S39" s="47">
        <v>407.48899999999998</v>
      </c>
      <c r="T39" s="47">
        <v>224.4605</v>
      </c>
      <c r="U39" s="47">
        <v>757.70399999999995</v>
      </c>
      <c r="V39" s="47">
        <v>528.04100000000005</v>
      </c>
      <c r="W39" s="47">
        <v>474.65</v>
      </c>
      <c r="X39" s="47">
        <v>98.141999999999996</v>
      </c>
      <c r="Y39" s="47">
        <v>674.82899999999995</v>
      </c>
      <c r="Z39" s="47">
        <v>789.84550000000002</v>
      </c>
      <c r="AA39" s="47">
        <v>54.886000000000003</v>
      </c>
      <c r="AB39" s="47">
        <v>566.82899999999995</v>
      </c>
      <c r="AC39" s="47">
        <v>766.96799999999996</v>
      </c>
      <c r="AD39" s="58">
        <v>447.24400000000003</v>
      </c>
    </row>
    <row r="40" spans="1:30" ht="15" customHeight="1" x14ac:dyDescent="0.25">
      <c r="A40" s="41" t="s">
        <v>306</v>
      </c>
      <c r="B40" s="46">
        <v>863.38400000000001</v>
      </c>
      <c r="C40" s="47">
        <v>452.24400000000003</v>
      </c>
      <c r="D40" s="47">
        <v>901.83799999999997</v>
      </c>
      <c r="E40" s="47">
        <v>748.21199999999999</v>
      </c>
      <c r="F40" s="47">
        <v>1202.1865</v>
      </c>
      <c r="G40" s="47">
        <v>1480.4204999999999</v>
      </c>
      <c r="H40" s="47">
        <v>499.88499999999999</v>
      </c>
      <c r="I40" s="47">
        <v>263.46800000000002</v>
      </c>
      <c r="J40" s="47">
        <v>823.91800000000001</v>
      </c>
      <c r="K40" s="47">
        <v>863.94399999999996</v>
      </c>
      <c r="L40" s="47">
        <v>169.97200000000001</v>
      </c>
      <c r="M40" s="47">
        <v>1333.8924999999999</v>
      </c>
      <c r="N40" s="47">
        <v>1043.7235000000001</v>
      </c>
      <c r="O40" s="47">
        <v>782.63599999999997</v>
      </c>
      <c r="P40" s="47">
        <v>760.79</v>
      </c>
      <c r="Q40" s="47">
        <v>810.73500000000001</v>
      </c>
      <c r="R40" s="47">
        <v>676.875</v>
      </c>
      <c r="S40" s="47">
        <v>471.21899999999999</v>
      </c>
      <c r="T40" s="47">
        <v>288.19049999999999</v>
      </c>
      <c r="U40" s="47">
        <v>821.43399999999997</v>
      </c>
      <c r="V40" s="47">
        <v>591.77099999999996</v>
      </c>
      <c r="W40" s="47">
        <v>538.38</v>
      </c>
      <c r="X40" s="47">
        <v>161.87200000000001</v>
      </c>
      <c r="Y40" s="47">
        <v>738.55899999999997</v>
      </c>
      <c r="Z40" s="47">
        <v>853.57550000000003</v>
      </c>
      <c r="AA40" s="47">
        <v>118.616</v>
      </c>
      <c r="AB40" s="47">
        <v>630.55899999999997</v>
      </c>
      <c r="AC40" s="47">
        <v>830.69799999999998</v>
      </c>
      <c r="AD40" s="58">
        <v>510.97399999999999</v>
      </c>
    </row>
    <row r="41" spans="1:30" ht="15" customHeight="1" x14ac:dyDescent="0.25">
      <c r="A41" s="41" t="s">
        <v>307</v>
      </c>
      <c r="B41" s="46">
        <v>987.16700000000003</v>
      </c>
      <c r="C41" s="47">
        <v>576.02700000000004</v>
      </c>
      <c r="D41" s="47">
        <v>1025.6210000000001</v>
      </c>
      <c r="E41" s="47">
        <v>871.995</v>
      </c>
      <c r="F41" s="47">
        <v>1325.9694999999999</v>
      </c>
      <c r="G41" s="47">
        <v>1604.2035000000001</v>
      </c>
      <c r="H41" s="47">
        <v>623.66800000000001</v>
      </c>
      <c r="I41" s="47">
        <v>387.25099999999998</v>
      </c>
      <c r="J41" s="47">
        <v>947.70100000000002</v>
      </c>
      <c r="K41" s="47">
        <v>987.72699999999998</v>
      </c>
      <c r="L41" s="47">
        <v>293.755</v>
      </c>
      <c r="M41" s="47">
        <v>1457.6755000000001</v>
      </c>
      <c r="N41" s="47">
        <v>1167.5065</v>
      </c>
      <c r="O41" s="47">
        <v>906.41899999999998</v>
      </c>
      <c r="P41" s="47">
        <v>884.57299999999998</v>
      </c>
      <c r="Q41" s="47">
        <v>934.51800000000003</v>
      </c>
      <c r="R41" s="47">
        <v>800.65800000000002</v>
      </c>
      <c r="S41" s="47">
        <v>595.00199999999995</v>
      </c>
      <c r="T41" s="47">
        <v>411.9735</v>
      </c>
      <c r="U41" s="47">
        <v>945.21699999999998</v>
      </c>
      <c r="V41" s="47">
        <v>715.55399999999997</v>
      </c>
      <c r="W41" s="47">
        <v>662.16300000000001</v>
      </c>
      <c r="X41" s="47">
        <v>285.65499999999997</v>
      </c>
      <c r="Y41" s="47">
        <v>862.34199999999998</v>
      </c>
      <c r="Z41" s="47">
        <v>977.35850000000005</v>
      </c>
      <c r="AA41" s="47">
        <v>242.399</v>
      </c>
      <c r="AB41" s="47">
        <v>754.34199999999998</v>
      </c>
      <c r="AC41" s="47">
        <v>954.48099999999999</v>
      </c>
      <c r="AD41" s="58">
        <v>634.75699999999995</v>
      </c>
    </row>
    <row r="42" spans="1:30" ht="15" customHeight="1" x14ac:dyDescent="0.25">
      <c r="A42" s="41" t="s">
        <v>308</v>
      </c>
      <c r="B42" s="46">
        <v>1001.967</v>
      </c>
      <c r="C42" s="47">
        <v>590.827</v>
      </c>
      <c r="D42" s="47">
        <v>1040.421</v>
      </c>
      <c r="E42" s="47">
        <v>886.79499999999996</v>
      </c>
      <c r="F42" s="47">
        <v>1340.7695000000001</v>
      </c>
      <c r="G42" s="47">
        <v>1619.0035</v>
      </c>
      <c r="H42" s="47">
        <v>638.46799999999996</v>
      </c>
      <c r="I42" s="47">
        <v>402.05099999999999</v>
      </c>
      <c r="J42" s="47">
        <v>962.50099999999998</v>
      </c>
      <c r="K42" s="47">
        <v>1002.527</v>
      </c>
      <c r="L42" s="47">
        <v>308.55500000000001</v>
      </c>
      <c r="M42" s="47">
        <v>1472.4755</v>
      </c>
      <c r="N42" s="47">
        <v>1182.3064999999999</v>
      </c>
      <c r="O42" s="47">
        <v>921.21900000000005</v>
      </c>
      <c r="P42" s="47">
        <v>899.37300000000005</v>
      </c>
      <c r="Q42" s="47">
        <v>949.31799999999998</v>
      </c>
      <c r="R42" s="47">
        <v>815.45799999999997</v>
      </c>
      <c r="S42" s="47">
        <v>609.80200000000002</v>
      </c>
      <c r="T42" s="47">
        <v>426.77350000000001</v>
      </c>
      <c r="U42" s="47">
        <v>960.01700000000005</v>
      </c>
      <c r="V42" s="47">
        <v>730.35400000000004</v>
      </c>
      <c r="W42" s="47">
        <v>676.96299999999997</v>
      </c>
      <c r="X42" s="47">
        <v>300.45499999999998</v>
      </c>
      <c r="Y42" s="47">
        <v>877.14200000000005</v>
      </c>
      <c r="Z42" s="47">
        <v>992.1585</v>
      </c>
      <c r="AA42" s="47">
        <v>257.19900000000001</v>
      </c>
      <c r="AB42" s="47">
        <v>769.14200000000005</v>
      </c>
      <c r="AC42" s="47">
        <v>969.28099999999995</v>
      </c>
      <c r="AD42" s="58">
        <v>649.55700000000002</v>
      </c>
    </row>
    <row r="43" spans="1:30" ht="15" customHeight="1" x14ac:dyDescent="0.25">
      <c r="A43" s="41" t="s">
        <v>309</v>
      </c>
      <c r="B43" s="46">
        <v>817.52099999999996</v>
      </c>
      <c r="C43" s="47">
        <v>370.64499999999998</v>
      </c>
      <c r="D43" s="47">
        <v>855.97699999999998</v>
      </c>
      <c r="E43" s="47">
        <v>702.351</v>
      </c>
      <c r="F43" s="47">
        <v>1156.3235</v>
      </c>
      <c r="G43" s="47">
        <v>1434.5574999999999</v>
      </c>
      <c r="H43" s="47">
        <v>454.024</v>
      </c>
      <c r="I43" s="47">
        <v>181.869</v>
      </c>
      <c r="J43" s="47">
        <v>778.05499999999995</v>
      </c>
      <c r="K43" s="47">
        <v>818.08299999999997</v>
      </c>
      <c r="L43" s="47">
        <v>124.111</v>
      </c>
      <c r="M43" s="47">
        <v>1288.0295000000001</v>
      </c>
      <c r="N43" s="47">
        <v>997.8605</v>
      </c>
      <c r="O43" s="47">
        <v>736.77300000000002</v>
      </c>
      <c r="P43" s="47">
        <v>714.92700000000002</v>
      </c>
      <c r="Q43" s="47">
        <v>764.87199999999996</v>
      </c>
      <c r="R43" s="47">
        <v>631.01400000000001</v>
      </c>
      <c r="S43" s="47">
        <v>425.35599999999999</v>
      </c>
      <c r="T43" s="47">
        <v>242.3295</v>
      </c>
      <c r="U43" s="47">
        <v>775.57100000000003</v>
      </c>
      <c r="V43" s="47">
        <v>545.91</v>
      </c>
      <c r="W43" s="47">
        <v>492.517</v>
      </c>
      <c r="X43" s="47">
        <v>116.011</v>
      </c>
      <c r="Y43" s="47">
        <v>692.69600000000003</v>
      </c>
      <c r="Z43" s="47">
        <v>807.71249999999998</v>
      </c>
      <c r="AA43" s="47">
        <v>72.753</v>
      </c>
      <c r="AB43" s="47">
        <v>584.69799999999998</v>
      </c>
      <c r="AC43" s="47">
        <v>784.83699999999999</v>
      </c>
      <c r="AD43" s="58">
        <v>465.11099999999999</v>
      </c>
    </row>
    <row r="44" spans="1:30" ht="15" customHeight="1" x14ac:dyDescent="0.25">
      <c r="A44" s="41" t="s">
        <v>310</v>
      </c>
      <c r="B44" s="46">
        <v>837.71799999999996</v>
      </c>
      <c r="C44" s="47">
        <v>350.44799999999998</v>
      </c>
      <c r="D44" s="47">
        <v>876.17399999999998</v>
      </c>
      <c r="E44" s="47">
        <v>722.548</v>
      </c>
      <c r="F44" s="47">
        <v>1176.5205000000001</v>
      </c>
      <c r="G44" s="47">
        <v>1454.7545</v>
      </c>
      <c r="H44" s="47">
        <v>474.221</v>
      </c>
      <c r="I44" s="47">
        <v>161.672</v>
      </c>
      <c r="J44" s="47">
        <v>798.25199999999995</v>
      </c>
      <c r="K44" s="47">
        <v>838.28</v>
      </c>
      <c r="L44" s="47">
        <v>144.30799999999999</v>
      </c>
      <c r="M44" s="47">
        <v>1308.2265</v>
      </c>
      <c r="N44" s="47">
        <v>1018.0575</v>
      </c>
      <c r="O44" s="47">
        <v>756.97</v>
      </c>
      <c r="P44" s="47">
        <v>735.12400000000002</v>
      </c>
      <c r="Q44" s="47">
        <v>785.06899999999996</v>
      </c>
      <c r="R44" s="47">
        <v>651.21100000000001</v>
      </c>
      <c r="S44" s="47">
        <v>445.553</v>
      </c>
      <c r="T44" s="47">
        <v>262.5265</v>
      </c>
      <c r="U44" s="47">
        <v>795.76800000000003</v>
      </c>
      <c r="V44" s="47">
        <v>566.10699999999997</v>
      </c>
      <c r="W44" s="47">
        <v>512.71400000000006</v>
      </c>
      <c r="X44" s="47">
        <v>136.208</v>
      </c>
      <c r="Y44" s="47">
        <v>712.89300000000003</v>
      </c>
      <c r="Z44" s="47">
        <v>827.90949999999998</v>
      </c>
      <c r="AA44" s="47">
        <v>92.95</v>
      </c>
      <c r="AB44" s="47">
        <v>604.89499999999998</v>
      </c>
      <c r="AC44" s="47">
        <v>805.03399999999999</v>
      </c>
      <c r="AD44" s="58">
        <v>485.30799999999999</v>
      </c>
    </row>
    <row r="45" spans="1:30" ht="15" customHeight="1" x14ac:dyDescent="0.25">
      <c r="A45" s="41" t="s">
        <v>311</v>
      </c>
      <c r="B45" s="46">
        <v>856.01099999999997</v>
      </c>
      <c r="C45" s="47">
        <v>332.15499999999997</v>
      </c>
      <c r="D45" s="47">
        <v>894.46699999999998</v>
      </c>
      <c r="E45" s="47">
        <v>740.84100000000001</v>
      </c>
      <c r="F45" s="47">
        <v>1194.8135</v>
      </c>
      <c r="G45" s="47">
        <v>1473.0474999999999</v>
      </c>
      <c r="H45" s="47">
        <v>492.51400000000001</v>
      </c>
      <c r="I45" s="47">
        <v>143.37899999999999</v>
      </c>
      <c r="J45" s="47">
        <v>816.54499999999996</v>
      </c>
      <c r="K45" s="47">
        <v>856.57299999999998</v>
      </c>
      <c r="L45" s="47">
        <v>162.601</v>
      </c>
      <c r="M45" s="47">
        <v>1326.5195000000001</v>
      </c>
      <c r="N45" s="47">
        <v>1036.3505</v>
      </c>
      <c r="O45" s="47">
        <v>775.26300000000003</v>
      </c>
      <c r="P45" s="47">
        <v>753.41700000000003</v>
      </c>
      <c r="Q45" s="47">
        <v>803.36199999999997</v>
      </c>
      <c r="R45" s="47">
        <v>669.50400000000002</v>
      </c>
      <c r="S45" s="47">
        <v>463.846</v>
      </c>
      <c r="T45" s="47">
        <v>280.81950000000001</v>
      </c>
      <c r="U45" s="47">
        <v>814.06100000000004</v>
      </c>
      <c r="V45" s="47">
        <v>584.4</v>
      </c>
      <c r="W45" s="47">
        <v>531.00699999999995</v>
      </c>
      <c r="X45" s="47">
        <v>154.501</v>
      </c>
      <c r="Y45" s="47">
        <v>731.18600000000004</v>
      </c>
      <c r="Z45" s="47">
        <v>846.20249999999999</v>
      </c>
      <c r="AA45" s="47">
        <v>111.24299999999999</v>
      </c>
      <c r="AB45" s="47">
        <v>623.18799999999999</v>
      </c>
      <c r="AC45" s="47">
        <v>823.327</v>
      </c>
      <c r="AD45" s="58">
        <v>503.601</v>
      </c>
    </row>
    <row r="46" spans="1:30" ht="15" customHeight="1" x14ac:dyDescent="0.25">
      <c r="A46" s="41" t="s">
        <v>312</v>
      </c>
      <c r="B46" s="46">
        <v>866.96799999999996</v>
      </c>
      <c r="C46" s="47">
        <v>321.19799999999998</v>
      </c>
      <c r="D46" s="47">
        <v>905.42399999999998</v>
      </c>
      <c r="E46" s="47">
        <v>751.798</v>
      </c>
      <c r="F46" s="47">
        <v>1205.7705000000001</v>
      </c>
      <c r="G46" s="47">
        <v>1484.0045</v>
      </c>
      <c r="H46" s="47">
        <v>503.471</v>
      </c>
      <c r="I46" s="47">
        <v>132.422</v>
      </c>
      <c r="J46" s="47">
        <v>827.50199999999995</v>
      </c>
      <c r="K46" s="47">
        <v>867.53</v>
      </c>
      <c r="L46" s="47">
        <v>173.55799999999999</v>
      </c>
      <c r="M46" s="47">
        <v>1337.4765</v>
      </c>
      <c r="N46" s="47">
        <v>1047.3074999999999</v>
      </c>
      <c r="O46" s="47">
        <v>786.22</v>
      </c>
      <c r="P46" s="47">
        <v>764.37400000000002</v>
      </c>
      <c r="Q46" s="47">
        <v>814.31899999999996</v>
      </c>
      <c r="R46" s="47">
        <v>680.46100000000001</v>
      </c>
      <c r="S46" s="47">
        <v>474.803</v>
      </c>
      <c r="T46" s="47">
        <v>291.7765</v>
      </c>
      <c r="U46" s="47">
        <v>825.01800000000003</v>
      </c>
      <c r="V46" s="47">
        <v>595.35699999999997</v>
      </c>
      <c r="W46" s="47">
        <v>541.96400000000006</v>
      </c>
      <c r="X46" s="47">
        <v>165.458</v>
      </c>
      <c r="Y46" s="47">
        <v>742.14300000000003</v>
      </c>
      <c r="Z46" s="47">
        <v>857.15949999999998</v>
      </c>
      <c r="AA46" s="47">
        <v>122.2</v>
      </c>
      <c r="AB46" s="47">
        <v>634.14499999999998</v>
      </c>
      <c r="AC46" s="47">
        <v>834.28399999999999</v>
      </c>
      <c r="AD46" s="58">
        <v>514.55799999999999</v>
      </c>
    </row>
    <row r="47" spans="1:30" ht="15" customHeight="1" x14ac:dyDescent="0.25">
      <c r="A47" s="41" t="s">
        <v>313</v>
      </c>
      <c r="B47" s="46">
        <v>881.36400000000003</v>
      </c>
      <c r="C47" s="47">
        <v>306.80200000000002</v>
      </c>
      <c r="D47" s="47">
        <v>919.82</v>
      </c>
      <c r="E47" s="47">
        <v>766.19399999999996</v>
      </c>
      <c r="F47" s="47">
        <v>1220.1665</v>
      </c>
      <c r="G47" s="47">
        <v>1498.4005</v>
      </c>
      <c r="H47" s="47">
        <v>517.86699999999996</v>
      </c>
      <c r="I47" s="47">
        <v>118.026</v>
      </c>
      <c r="J47" s="47">
        <v>841.89800000000002</v>
      </c>
      <c r="K47" s="47">
        <v>881.92600000000004</v>
      </c>
      <c r="L47" s="47">
        <v>187.95400000000001</v>
      </c>
      <c r="M47" s="47">
        <v>1351.8724999999999</v>
      </c>
      <c r="N47" s="47">
        <v>1061.7035000000001</v>
      </c>
      <c r="O47" s="47">
        <v>800.61599999999999</v>
      </c>
      <c r="P47" s="47">
        <v>778.77</v>
      </c>
      <c r="Q47" s="47">
        <v>828.71500000000003</v>
      </c>
      <c r="R47" s="47">
        <v>694.85699999999997</v>
      </c>
      <c r="S47" s="47">
        <v>489.19900000000001</v>
      </c>
      <c r="T47" s="47">
        <v>306.17250000000001</v>
      </c>
      <c r="U47" s="47">
        <v>839.41399999999999</v>
      </c>
      <c r="V47" s="47">
        <v>609.75300000000004</v>
      </c>
      <c r="W47" s="47">
        <v>556.36</v>
      </c>
      <c r="X47" s="47">
        <v>179.85400000000001</v>
      </c>
      <c r="Y47" s="47">
        <v>756.53899999999999</v>
      </c>
      <c r="Z47" s="47">
        <v>871.55550000000005</v>
      </c>
      <c r="AA47" s="47">
        <v>136.596</v>
      </c>
      <c r="AB47" s="47">
        <v>648.54100000000005</v>
      </c>
      <c r="AC47" s="47">
        <v>848.68</v>
      </c>
      <c r="AD47" s="58">
        <v>528.95399999999995</v>
      </c>
    </row>
    <row r="48" spans="1:30" ht="15" customHeight="1" x14ac:dyDescent="0.25">
      <c r="A48" s="41" t="s">
        <v>314</v>
      </c>
      <c r="B48" s="46">
        <v>909.70799999999997</v>
      </c>
      <c r="C48" s="47">
        <v>278.45800000000003</v>
      </c>
      <c r="D48" s="47">
        <v>948.16399999999999</v>
      </c>
      <c r="E48" s="47">
        <v>794.53800000000001</v>
      </c>
      <c r="F48" s="47">
        <v>1248.5105000000001</v>
      </c>
      <c r="G48" s="47">
        <v>1526.7445</v>
      </c>
      <c r="H48" s="47">
        <v>546.21100000000001</v>
      </c>
      <c r="I48" s="47">
        <v>89.682000000000002</v>
      </c>
      <c r="J48" s="47">
        <v>870.24199999999996</v>
      </c>
      <c r="K48" s="47">
        <v>910.27</v>
      </c>
      <c r="L48" s="47">
        <v>216.298</v>
      </c>
      <c r="M48" s="47">
        <v>1380.2165</v>
      </c>
      <c r="N48" s="47">
        <v>1090.0474999999999</v>
      </c>
      <c r="O48" s="47">
        <v>828.96</v>
      </c>
      <c r="P48" s="47">
        <v>807.11400000000003</v>
      </c>
      <c r="Q48" s="47">
        <v>857.05899999999997</v>
      </c>
      <c r="R48" s="47">
        <v>723.20100000000002</v>
      </c>
      <c r="S48" s="47">
        <v>517.54300000000001</v>
      </c>
      <c r="T48" s="47">
        <v>334.51650000000001</v>
      </c>
      <c r="U48" s="47">
        <v>867.75800000000004</v>
      </c>
      <c r="V48" s="47">
        <v>638.09699999999998</v>
      </c>
      <c r="W48" s="47">
        <v>584.70399999999995</v>
      </c>
      <c r="X48" s="47">
        <v>208.19800000000001</v>
      </c>
      <c r="Y48" s="47">
        <v>784.88300000000004</v>
      </c>
      <c r="Z48" s="47">
        <v>899.89949999999999</v>
      </c>
      <c r="AA48" s="47">
        <v>164.94</v>
      </c>
      <c r="AB48" s="47">
        <v>676.88499999999999</v>
      </c>
      <c r="AC48" s="47">
        <v>877.024</v>
      </c>
      <c r="AD48" s="58">
        <v>557.298</v>
      </c>
    </row>
    <row r="49" spans="1:30" ht="15" customHeight="1" x14ac:dyDescent="0.25">
      <c r="A49" s="41" t="s">
        <v>315</v>
      </c>
      <c r="B49" s="46">
        <v>911.78399999999999</v>
      </c>
      <c r="C49" s="47">
        <v>276.38200000000001</v>
      </c>
      <c r="D49" s="47">
        <v>950.24</v>
      </c>
      <c r="E49" s="47">
        <v>796.61400000000003</v>
      </c>
      <c r="F49" s="47">
        <v>1250.5864999999999</v>
      </c>
      <c r="G49" s="47">
        <v>1528.8205</v>
      </c>
      <c r="H49" s="47">
        <v>548.28700000000003</v>
      </c>
      <c r="I49" s="47">
        <v>87.605999999999995</v>
      </c>
      <c r="J49" s="47">
        <v>872.31799999999998</v>
      </c>
      <c r="K49" s="47">
        <v>912.346</v>
      </c>
      <c r="L49" s="47">
        <v>218.374</v>
      </c>
      <c r="M49" s="47">
        <v>1382.2925</v>
      </c>
      <c r="N49" s="47">
        <v>1092.1234999999999</v>
      </c>
      <c r="O49" s="47">
        <v>831.03599999999994</v>
      </c>
      <c r="P49" s="47">
        <v>809.19</v>
      </c>
      <c r="Q49" s="47">
        <v>859.13499999999999</v>
      </c>
      <c r="R49" s="47">
        <v>725.27700000000004</v>
      </c>
      <c r="S49" s="47">
        <v>519.61900000000003</v>
      </c>
      <c r="T49" s="47">
        <v>336.59249999999997</v>
      </c>
      <c r="U49" s="47">
        <v>869.83399999999995</v>
      </c>
      <c r="V49" s="47">
        <v>640.173</v>
      </c>
      <c r="W49" s="47">
        <v>586.78</v>
      </c>
      <c r="X49" s="47">
        <v>210.274</v>
      </c>
      <c r="Y49" s="47">
        <v>786.95899999999995</v>
      </c>
      <c r="Z49" s="47">
        <v>901.97550000000001</v>
      </c>
      <c r="AA49" s="47">
        <v>167.01599999999999</v>
      </c>
      <c r="AB49" s="47">
        <v>678.96100000000001</v>
      </c>
      <c r="AC49" s="47">
        <v>879.1</v>
      </c>
      <c r="AD49" s="58">
        <v>559.37400000000002</v>
      </c>
    </row>
    <row r="50" spans="1:30" ht="15" customHeight="1" x14ac:dyDescent="0.25">
      <c r="A50" s="41" t="s">
        <v>316</v>
      </c>
      <c r="B50" s="46">
        <v>931.06899999999996</v>
      </c>
      <c r="C50" s="47">
        <v>257.09699999999998</v>
      </c>
      <c r="D50" s="47">
        <v>969.52499999999998</v>
      </c>
      <c r="E50" s="47">
        <v>815.899</v>
      </c>
      <c r="F50" s="47">
        <v>1269.8715</v>
      </c>
      <c r="G50" s="47">
        <v>1548.1054999999999</v>
      </c>
      <c r="H50" s="47">
        <v>567.572</v>
      </c>
      <c r="I50" s="47">
        <v>68.320999999999998</v>
      </c>
      <c r="J50" s="47">
        <v>891.60299999999995</v>
      </c>
      <c r="K50" s="47">
        <v>931.63099999999997</v>
      </c>
      <c r="L50" s="47">
        <v>237.65899999999999</v>
      </c>
      <c r="M50" s="47">
        <v>1401.5775000000001</v>
      </c>
      <c r="N50" s="47">
        <v>1111.4085</v>
      </c>
      <c r="O50" s="47">
        <v>850.32100000000003</v>
      </c>
      <c r="P50" s="47">
        <v>828.47500000000002</v>
      </c>
      <c r="Q50" s="47">
        <v>878.42</v>
      </c>
      <c r="R50" s="47">
        <v>744.56200000000001</v>
      </c>
      <c r="S50" s="47">
        <v>538.904</v>
      </c>
      <c r="T50" s="47">
        <v>355.8775</v>
      </c>
      <c r="U50" s="47">
        <v>889.11900000000003</v>
      </c>
      <c r="V50" s="47">
        <v>659.45799999999997</v>
      </c>
      <c r="W50" s="47">
        <v>606.06500000000005</v>
      </c>
      <c r="X50" s="47">
        <v>229.559</v>
      </c>
      <c r="Y50" s="47">
        <v>806.24400000000003</v>
      </c>
      <c r="Z50" s="47">
        <v>921.26049999999998</v>
      </c>
      <c r="AA50" s="47">
        <v>186.30099999999999</v>
      </c>
      <c r="AB50" s="47">
        <v>698.24599999999998</v>
      </c>
      <c r="AC50" s="47">
        <v>898.38499999999999</v>
      </c>
      <c r="AD50" s="58">
        <v>578.65899999999999</v>
      </c>
    </row>
    <row r="51" spans="1:30" ht="15" customHeight="1" x14ac:dyDescent="0.25">
      <c r="A51" s="41" t="s">
        <v>317</v>
      </c>
      <c r="B51" s="46">
        <v>958.92700000000002</v>
      </c>
      <c r="C51" s="47">
        <v>229.93799999999999</v>
      </c>
      <c r="D51" s="47">
        <v>1002.028</v>
      </c>
      <c r="E51" s="47">
        <v>848.40200000000004</v>
      </c>
      <c r="F51" s="47">
        <v>1297.7294999999999</v>
      </c>
      <c r="G51" s="47">
        <v>1575.9635000000001</v>
      </c>
      <c r="H51" s="47">
        <v>600.07500000000005</v>
      </c>
      <c r="I51" s="47">
        <v>35.817999999999998</v>
      </c>
      <c r="J51" s="47">
        <v>919.46100000000001</v>
      </c>
      <c r="K51" s="47">
        <v>964.13400000000001</v>
      </c>
      <c r="L51" s="47">
        <v>270.16199999999998</v>
      </c>
      <c r="M51" s="47">
        <v>1429.4355</v>
      </c>
      <c r="N51" s="47">
        <v>1139.2665</v>
      </c>
      <c r="O51" s="47">
        <v>878.17899999999997</v>
      </c>
      <c r="P51" s="47">
        <v>856.33299999999997</v>
      </c>
      <c r="Q51" s="47">
        <v>906.27800000000002</v>
      </c>
      <c r="R51" s="47">
        <v>777.06500000000005</v>
      </c>
      <c r="S51" s="47">
        <v>566.76199999999994</v>
      </c>
      <c r="T51" s="47">
        <v>388.38049999999998</v>
      </c>
      <c r="U51" s="47">
        <v>916.97699999999998</v>
      </c>
      <c r="V51" s="47">
        <v>691.96100000000001</v>
      </c>
      <c r="W51" s="47">
        <v>633.923</v>
      </c>
      <c r="X51" s="47">
        <v>262.06200000000001</v>
      </c>
      <c r="Y51" s="47">
        <v>834.10199999999998</v>
      </c>
      <c r="Z51" s="47">
        <v>949.11850000000004</v>
      </c>
      <c r="AA51" s="47">
        <v>218.804</v>
      </c>
      <c r="AB51" s="47">
        <v>730.74900000000002</v>
      </c>
      <c r="AC51" s="47">
        <v>930.88800000000003</v>
      </c>
      <c r="AD51" s="58">
        <v>606.51700000000005</v>
      </c>
    </row>
    <row r="52" spans="1:30" ht="15" customHeight="1" x14ac:dyDescent="0.25">
      <c r="A52" s="41" t="s">
        <v>318</v>
      </c>
      <c r="B52" s="46">
        <v>934.50900000000001</v>
      </c>
      <c r="C52" s="47">
        <v>205.52</v>
      </c>
      <c r="D52" s="47">
        <v>1026.4459999999999</v>
      </c>
      <c r="E52" s="47">
        <v>872.82</v>
      </c>
      <c r="F52" s="47">
        <v>1273.3115</v>
      </c>
      <c r="G52" s="47">
        <v>1551.5454999999999</v>
      </c>
      <c r="H52" s="47">
        <v>624.49300000000005</v>
      </c>
      <c r="I52" s="47">
        <v>11.4</v>
      </c>
      <c r="J52" s="47">
        <v>895.04300000000001</v>
      </c>
      <c r="K52" s="47">
        <v>988.55200000000002</v>
      </c>
      <c r="L52" s="47">
        <v>294.58</v>
      </c>
      <c r="M52" s="47">
        <v>1405.0174999999999</v>
      </c>
      <c r="N52" s="47">
        <v>1114.8485000000001</v>
      </c>
      <c r="O52" s="47">
        <v>853.76099999999997</v>
      </c>
      <c r="P52" s="47">
        <v>831.91499999999996</v>
      </c>
      <c r="Q52" s="47">
        <v>881.86</v>
      </c>
      <c r="R52" s="47">
        <v>801.48299999999995</v>
      </c>
      <c r="S52" s="47">
        <v>542.34400000000005</v>
      </c>
      <c r="T52" s="47">
        <v>412.79849999999999</v>
      </c>
      <c r="U52" s="47">
        <v>892.55899999999997</v>
      </c>
      <c r="V52" s="47">
        <v>716.37900000000002</v>
      </c>
      <c r="W52" s="47">
        <v>609.505</v>
      </c>
      <c r="X52" s="47">
        <v>286.48</v>
      </c>
      <c r="Y52" s="47">
        <v>809.68399999999997</v>
      </c>
      <c r="Z52" s="47">
        <v>924.70050000000003</v>
      </c>
      <c r="AA52" s="47">
        <v>243.22200000000001</v>
      </c>
      <c r="AB52" s="47">
        <v>755.16700000000003</v>
      </c>
      <c r="AC52" s="47">
        <v>955.30600000000004</v>
      </c>
      <c r="AD52" s="58">
        <v>582.09900000000005</v>
      </c>
    </row>
    <row r="53" spans="1:30" ht="15" customHeight="1" x14ac:dyDescent="0.25">
      <c r="A53" s="41" t="s">
        <v>319</v>
      </c>
      <c r="B53" s="46">
        <v>919.16300000000001</v>
      </c>
      <c r="C53" s="47">
        <v>190.17400000000001</v>
      </c>
      <c r="D53" s="47">
        <v>1041.7919999999999</v>
      </c>
      <c r="E53" s="47">
        <v>888.16600000000005</v>
      </c>
      <c r="F53" s="47">
        <v>1257.9655</v>
      </c>
      <c r="G53" s="47">
        <v>1536.1994999999999</v>
      </c>
      <c r="H53" s="47">
        <v>639.83900000000006</v>
      </c>
      <c r="I53" s="47">
        <v>26.745999999999999</v>
      </c>
      <c r="J53" s="47">
        <v>879.697</v>
      </c>
      <c r="K53" s="47">
        <v>1003.898</v>
      </c>
      <c r="L53" s="47">
        <v>309.92599999999999</v>
      </c>
      <c r="M53" s="47">
        <v>1389.6714999999999</v>
      </c>
      <c r="N53" s="47">
        <v>1099.5025000000001</v>
      </c>
      <c r="O53" s="47">
        <v>838.41499999999996</v>
      </c>
      <c r="P53" s="47">
        <v>816.56899999999996</v>
      </c>
      <c r="Q53" s="47">
        <v>866.51400000000001</v>
      </c>
      <c r="R53" s="47">
        <v>816.82899999999995</v>
      </c>
      <c r="S53" s="47">
        <v>526.99800000000005</v>
      </c>
      <c r="T53" s="47">
        <v>428.14449999999999</v>
      </c>
      <c r="U53" s="47">
        <v>877.21299999999997</v>
      </c>
      <c r="V53" s="47">
        <v>731.72500000000002</v>
      </c>
      <c r="W53" s="47">
        <v>594.15899999999999</v>
      </c>
      <c r="X53" s="47">
        <v>301.82600000000002</v>
      </c>
      <c r="Y53" s="47">
        <v>794.33799999999997</v>
      </c>
      <c r="Z53" s="47">
        <v>909.35450000000003</v>
      </c>
      <c r="AA53" s="47">
        <v>258.56799999999998</v>
      </c>
      <c r="AB53" s="47">
        <v>770.51300000000003</v>
      </c>
      <c r="AC53" s="47">
        <v>970.65200000000004</v>
      </c>
      <c r="AD53" s="58">
        <v>566.75300000000004</v>
      </c>
    </row>
    <row r="54" spans="1:30" ht="15" customHeight="1" x14ac:dyDescent="0.25">
      <c r="A54" s="41" t="s">
        <v>320</v>
      </c>
      <c r="B54" s="46">
        <v>908.16300000000001</v>
      </c>
      <c r="C54" s="47">
        <v>179.17400000000001</v>
      </c>
      <c r="D54" s="47">
        <v>1036.8295000000001</v>
      </c>
      <c r="E54" s="47">
        <v>893.822</v>
      </c>
      <c r="F54" s="47">
        <v>1246.9655</v>
      </c>
      <c r="G54" s="47">
        <v>1525.1994999999999</v>
      </c>
      <c r="H54" s="47">
        <v>645.495</v>
      </c>
      <c r="I54" s="47">
        <v>37.746000000000002</v>
      </c>
      <c r="J54" s="47">
        <v>868.697</v>
      </c>
      <c r="K54" s="47">
        <v>998.93550000000005</v>
      </c>
      <c r="L54" s="47">
        <v>315.58199999999999</v>
      </c>
      <c r="M54" s="47">
        <v>1378.6714999999999</v>
      </c>
      <c r="N54" s="47">
        <v>1088.5025000000001</v>
      </c>
      <c r="O54" s="47">
        <v>827.41499999999996</v>
      </c>
      <c r="P54" s="47">
        <v>805.56899999999996</v>
      </c>
      <c r="Q54" s="47">
        <v>855.51400000000001</v>
      </c>
      <c r="R54" s="47">
        <v>822.48500000000001</v>
      </c>
      <c r="S54" s="47">
        <v>515.99800000000005</v>
      </c>
      <c r="T54" s="47">
        <v>433.8005</v>
      </c>
      <c r="U54" s="47">
        <v>866.21299999999997</v>
      </c>
      <c r="V54" s="47">
        <v>737.38099999999997</v>
      </c>
      <c r="W54" s="47">
        <v>583.15899999999999</v>
      </c>
      <c r="X54" s="47">
        <v>307.48200000000003</v>
      </c>
      <c r="Y54" s="47">
        <v>783.33799999999997</v>
      </c>
      <c r="Z54" s="47">
        <v>898.35450000000003</v>
      </c>
      <c r="AA54" s="47">
        <v>264.22399999999999</v>
      </c>
      <c r="AB54" s="47">
        <v>776.16899999999998</v>
      </c>
      <c r="AC54" s="47">
        <v>965.68949999999995</v>
      </c>
      <c r="AD54" s="58">
        <v>555.75300000000004</v>
      </c>
    </row>
    <row r="55" spans="1:30" ht="15" customHeight="1" x14ac:dyDescent="0.25">
      <c r="A55" s="41" t="s">
        <v>321</v>
      </c>
      <c r="B55" s="46">
        <v>910.46299999999997</v>
      </c>
      <c r="C55" s="47">
        <v>181.47399999999999</v>
      </c>
      <c r="D55" s="47">
        <v>1039.1295</v>
      </c>
      <c r="E55" s="47">
        <v>896.12199999999996</v>
      </c>
      <c r="F55" s="47">
        <v>1249.2655</v>
      </c>
      <c r="G55" s="47">
        <v>1527.4994999999999</v>
      </c>
      <c r="H55" s="47">
        <v>647.79499999999996</v>
      </c>
      <c r="I55" s="47">
        <v>35.445999999999998</v>
      </c>
      <c r="J55" s="47">
        <v>870.99699999999996</v>
      </c>
      <c r="K55" s="47">
        <v>1001.2355</v>
      </c>
      <c r="L55" s="47">
        <v>317.88200000000001</v>
      </c>
      <c r="M55" s="47">
        <v>1380.9715000000001</v>
      </c>
      <c r="N55" s="47">
        <v>1090.8025</v>
      </c>
      <c r="O55" s="47">
        <v>829.71500000000003</v>
      </c>
      <c r="P55" s="47">
        <v>807.86900000000003</v>
      </c>
      <c r="Q55" s="47">
        <v>857.81399999999996</v>
      </c>
      <c r="R55" s="47">
        <v>824.78499999999997</v>
      </c>
      <c r="S55" s="47">
        <v>518.298</v>
      </c>
      <c r="T55" s="47">
        <v>436.10050000000001</v>
      </c>
      <c r="U55" s="47">
        <v>868.51300000000003</v>
      </c>
      <c r="V55" s="47">
        <v>739.68100000000004</v>
      </c>
      <c r="W55" s="47">
        <v>585.45899999999995</v>
      </c>
      <c r="X55" s="47">
        <v>309.78199999999998</v>
      </c>
      <c r="Y55" s="47">
        <v>785.63800000000003</v>
      </c>
      <c r="Z55" s="47">
        <v>900.65449999999998</v>
      </c>
      <c r="AA55" s="47">
        <v>266.524</v>
      </c>
      <c r="AB55" s="47">
        <v>778.46900000000005</v>
      </c>
      <c r="AC55" s="47">
        <v>967.98950000000002</v>
      </c>
      <c r="AD55" s="58">
        <v>558.053</v>
      </c>
    </row>
    <row r="56" spans="1:30" ht="15" customHeight="1" x14ac:dyDescent="0.25">
      <c r="A56" s="41" t="s">
        <v>322</v>
      </c>
      <c r="B56" s="46">
        <v>896.96299999999997</v>
      </c>
      <c r="C56" s="47">
        <v>167.97399999999999</v>
      </c>
      <c r="D56" s="47">
        <v>1025.6295</v>
      </c>
      <c r="E56" s="47">
        <v>905.02200000000005</v>
      </c>
      <c r="F56" s="47">
        <v>1235.7655</v>
      </c>
      <c r="G56" s="47">
        <v>1513.9994999999999</v>
      </c>
      <c r="H56" s="47">
        <v>656.69500000000005</v>
      </c>
      <c r="I56" s="47">
        <v>48.945999999999998</v>
      </c>
      <c r="J56" s="47">
        <v>857.49699999999996</v>
      </c>
      <c r="K56" s="47">
        <v>987.7355</v>
      </c>
      <c r="L56" s="47">
        <v>326.78199999999998</v>
      </c>
      <c r="M56" s="47">
        <v>1367.4715000000001</v>
      </c>
      <c r="N56" s="47">
        <v>1077.3025</v>
      </c>
      <c r="O56" s="47">
        <v>816.21500000000003</v>
      </c>
      <c r="P56" s="47">
        <v>794.36900000000003</v>
      </c>
      <c r="Q56" s="47">
        <v>844.31399999999996</v>
      </c>
      <c r="R56" s="47">
        <v>833.68499999999995</v>
      </c>
      <c r="S56" s="47">
        <v>504.798</v>
      </c>
      <c r="T56" s="47">
        <v>445.00049999999999</v>
      </c>
      <c r="U56" s="47">
        <v>855.01300000000003</v>
      </c>
      <c r="V56" s="47">
        <v>748.58100000000002</v>
      </c>
      <c r="W56" s="47">
        <v>571.95899999999995</v>
      </c>
      <c r="X56" s="47">
        <v>318.68200000000002</v>
      </c>
      <c r="Y56" s="47">
        <v>772.13800000000003</v>
      </c>
      <c r="Z56" s="47">
        <v>887.15449999999998</v>
      </c>
      <c r="AA56" s="47">
        <v>262.17500000000001</v>
      </c>
      <c r="AB56" s="47">
        <v>787.36900000000003</v>
      </c>
      <c r="AC56" s="47">
        <v>954.48950000000002</v>
      </c>
      <c r="AD56" s="58">
        <v>544.553</v>
      </c>
    </row>
    <row r="57" spans="1:30" ht="15" customHeight="1" x14ac:dyDescent="0.25">
      <c r="A57" s="41" t="s">
        <v>323</v>
      </c>
      <c r="B57" s="46">
        <v>939.90899999999999</v>
      </c>
      <c r="C57" s="47">
        <v>210.92</v>
      </c>
      <c r="D57" s="47">
        <v>1031.846</v>
      </c>
      <c r="E57" s="47">
        <v>878.22</v>
      </c>
      <c r="F57" s="47">
        <v>1278.7114999999999</v>
      </c>
      <c r="G57" s="47">
        <v>1556.9455</v>
      </c>
      <c r="H57" s="47">
        <v>629.89300000000003</v>
      </c>
      <c r="I57" s="47">
        <v>6</v>
      </c>
      <c r="J57" s="47">
        <v>900.44299999999998</v>
      </c>
      <c r="K57" s="47">
        <v>993.952</v>
      </c>
      <c r="L57" s="47">
        <v>299.98</v>
      </c>
      <c r="M57" s="47">
        <v>1410.4175</v>
      </c>
      <c r="N57" s="47">
        <v>1120.2484999999999</v>
      </c>
      <c r="O57" s="47">
        <v>859.16099999999994</v>
      </c>
      <c r="P57" s="47">
        <v>837.31500000000005</v>
      </c>
      <c r="Q57" s="47">
        <v>887.26</v>
      </c>
      <c r="R57" s="47">
        <v>806.88300000000004</v>
      </c>
      <c r="S57" s="47">
        <v>547.74400000000003</v>
      </c>
      <c r="T57" s="47">
        <v>418.19850000000002</v>
      </c>
      <c r="U57" s="47">
        <v>897.95899999999995</v>
      </c>
      <c r="V57" s="47">
        <v>721.779</v>
      </c>
      <c r="W57" s="47">
        <v>614.90499999999997</v>
      </c>
      <c r="X57" s="47">
        <v>291.88</v>
      </c>
      <c r="Y57" s="47">
        <v>815.08399999999995</v>
      </c>
      <c r="Z57" s="47">
        <v>930.10050000000001</v>
      </c>
      <c r="AA57" s="47">
        <v>248.62200000000001</v>
      </c>
      <c r="AB57" s="47">
        <v>760.56700000000001</v>
      </c>
      <c r="AC57" s="47">
        <v>960.70600000000002</v>
      </c>
      <c r="AD57" s="58">
        <v>587.49900000000002</v>
      </c>
    </row>
    <row r="58" spans="1:30" ht="15" customHeight="1" x14ac:dyDescent="0.25">
      <c r="A58" s="41" t="s">
        <v>324</v>
      </c>
      <c r="B58" s="46">
        <v>1078.4739999999999</v>
      </c>
      <c r="C58" s="47">
        <v>667.33399999999995</v>
      </c>
      <c r="D58" s="47">
        <v>559.28800000000001</v>
      </c>
      <c r="E58" s="47">
        <v>405.66199999999998</v>
      </c>
      <c r="F58" s="47">
        <v>1066.203</v>
      </c>
      <c r="G58" s="47">
        <v>1187.4639999999999</v>
      </c>
      <c r="H58" s="47">
        <v>157.33699999999999</v>
      </c>
      <c r="I58" s="47">
        <v>478.55799999999999</v>
      </c>
      <c r="J58" s="47">
        <v>1039.008</v>
      </c>
      <c r="K58" s="47">
        <v>521.39400000000001</v>
      </c>
      <c r="L58" s="47">
        <v>188.77799999999999</v>
      </c>
      <c r="M58" s="47">
        <v>1040.9359999999999</v>
      </c>
      <c r="N58" s="47">
        <v>750.76700000000005</v>
      </c>
      <c r="O58" s="47">
        <v>997.726</v>
      </c>
      <c r="P58" s="47">
        <v>975.88</v>
      </c>
      <c r="Q58" s="47">
        <v>1025.825</v>
      </c>
      <c r="R58" s="47">
        <v>334.32499999999999</v>
      </c>
      <c r="S58" s="47">
        <v>660.07449999999994</v>
      </c>
      <c r="T58" s="47">
        <v>54.359499999999997</v>
      </c>
      <c r="U58" s="47">
        <v>1036.5239999999999</v>
      </c>
      <c r="V58" s="47">
        <v>249.221</v>
      </c>
      <c r="W58" s="47">
        <v>738.4615</v>
      </c>
      <c r="X58" s="47">
        <v>180.678</v>
      </c>
      <c r="Y58" s="47">
        <v>953.649</v>
      </c>
      <c r="Z58" s="47">
        <v>560.61900000000003</v>
      </c>
      <c r="AA58" s="47">
        <v>333.70600000000002</v>
      </c>
      <c r="AB58" s="47">
        <v>288.00900000000001</v>
      </c>
      <c r="AC58" s="47">
        <v>488.14800000000002</v>
      </c>
      <c r="AD58" s="58">
        <v>540.40200000000004</v>
      </c>
    </row>
    <row r="59" spans="1:30" ht="15" customHeight="1" x14ac:dyDescent="0.25">
      <c r="A59" s="41" t="s">
        <v>325</v>
      </c>
      <c r="B59" s="46">
        <v>1080.181</v>
      </c>
      <c r="C59" s="47">
        <v>669.04100000000005</v>
      </c>
      <c r="D59" s="47">
        <v>557.58100000000002</v>
      </c>
      <c r="E59" s="47">
        <v>403.95499999999998</v>
      </c>
      <c r="F59" s="47">
        <v>1064.4960000000001</v>
      </c>
      <c r="G59" s="47">
        <v>1185.7570000000001</v>
      </c>
      <c r="H59" s="47">
        <v>159.04400000000001</v>
      </c>
      <c r="I59" s="47">
        <v>480.26499999999999</v>
      </c>
      <c r="J59" s="47">
        <v>1040.7149999999999</v>
      </c>
      <c r="K59" s="47">
        <v>519.68700000000001</v>
      </c>
      <c r="L59" s="47">
        <v>190.48500000000001</v>
      </c>
      <c r="M59" s="47">
        <v>1039.229</v>
      </c>
      <c r="N59" s="47">
        <v>749.06</v>
      </c>
      <c r="O59" s="47">
        <v>999.43299999999999</v>
      </c>
      <c r="P59" s="47">
        <v>977.58699999999999</v>
      </c>
      <c r="Q59" s="47">
        <v>1027.5319999999999</v>
      </c>
      <c r="R59" s="47">
        <v>332.61799999999999</v>
      </c>
      <c r="S59" s="47">
        <v>658.36749999999995</v>
      </c>
      <c r="T59" s="47">
        <v>56.066499999999998</v>
      </c>
      <c r="U59" s="47">
        <v>1038.231</v>
      </c>
      <c r="V59" s="47">
        <v>247.51400000000001</v>
      </c>
      <c r="W59" s="47">
        <v>736.75450000000001</v>
      </c>
      <c r="X59" s="47">
        <v>182.38499999999999</v>
      </c>
      <c r="Y59" s="47">
        <v>955.35599999999999</v>
      </c>
      <c r="Z59" s="47">
        <v>558.91200000000003</v>
      </c>
      <c r="AA59" s="47">
        <v>335.41300000000001</v>
      </c>
      <c r="AB59" s="47">
        <v>286.30200000000002</v>
      </c>
      <c r="AC59" s="47">
        <v>486.44099999999997</v>
      </c>
      <c r="AD59" s="58">
        <v>538.69500000000005</v>
      </c>
    </row>
    <row r="60" spans="1:30" ht="15" customHeight="1" x14ac:dyDescent="0.25">
      <c r="A60" s="41" t="s">
        <v>326</v>
      </c>
      <c r="B60" s="46">
        <v>1153.2449999999999</v>
      </c>
      <c r="C60" s="47">
        <v>742.10500000000002</v>
      </c>
      <c r="D60" s="47">
        <v>484.517</v>
      </c>
      <c r="E60" s="47">
        <v>330.89100000000002</v>
      </c>
      <c r="F60" s="47">
        <v>991.43200000000002</v>
      </c>
      <c r="G60" s="47">
        <v>1112.693</v>
      </c>
      <c r="H60" s="47">
        <v>232.108</v>
      </c>
      <c r="I60" s="47">
        <v>553.32899999999995</v>
      </c>
      <c r="J60" s="47">
        <v>1113.779</v>
      </c>
      <c r="K60" s="47">
        <v>446.62299999999999</v>
      </c>
      <c r="L60" s="47">
        <v>263.54899999999998</v>
      </c>
      <c r="M60" s="47">
        <v>966.16499999999996</v>
      </c>
      <c r="N60" s="47">
        <v>675.99599999999998</v>
      </c>
      <c r="O60" s="47">
        <v>1072.4970000000001</v>
      </c>
      <c r="P60" s="47">
        <v>1050.6510000000001</v>
      </c>
      <c r="Q60" s="47">
        <v>1100.596</v>
      </c>
      <c r="R60" s="47">
        <v>259.55399999999997</v>
      </c>
      <c r="S60" s="47">
        <v>585.30349999999999</v>
      </c>
      <c r="T60" s="47">
        <v>129.13050000000001</v>
      </c>
      <c r="U60" s="47">
        <v>1111.2950000000001</v>
      </c>
      <c r="V60" s="47">
        <v>174.45</v>
      </c>
      <c r="W60" s="47">
        <v>663.69050000000004</v>
      </c>
      <c r="X60" s="47">
        <v>255.44900000000001</v>
      </c>
      <c r="Y60" s="47">
        <v>1028.42</v>
      </c>
      <c r="Z60" s="47">
        <v>485.84800000000001</v>
      </c>
      <c r="AA60" s="47">
        <v>408.47699999999998</v>
      </c>
      <c r="AB60" s="47">
        <v>213.238</v>
      </c>
      <c r="AC60" s="47">
        <v>413.37700000000001</v>
      </c>
      <c r="AD60" s="58">
        <v>465.63099999999997</v>
      </c>
    </row>
    <row r="61" spans="1:30" ht="15" customHeight="1" x14ac:dyDescent="0.25">
      <c r="A61" s="41" t="s">
        <v>327</v>
      </c>
      <c r="B61" s="46">
        <v>1160.6614999999999</v>
      </c>
      <c r="C61" s="47">
        <v>758.42200000000003</v>
      </c>
      <c r="D61" s="47">
        <v>468.2</v>
      </c>
      <c r="E61" s="47">
        <v>314.57400000000001</v>
      </c>
      <c r="F61" s="47">
        <v>975.11500000000001</v>
      </c>
      <c r="G61" s="47">
        <v>1096.376</v>
      </c>
      <c r="H61" s="47">
        <v>248.42500000000001</v>
      </c>
      <c r="I61" s="47">
        <v>569.64599999999996</v>
      </c>
      <c r="J61" s="47">
        <v>1121.1955</v>
      </c>
      <c r="K61" s="47">
        <v>430.30599999999998</v>
      </c>
      <c r="L61" s="47">
        <v>279.86599999999999</v>
      </c>
      <c r="M61" s="47">
        <v>949.84799999999996</v>
      </c>
      <c r="N61" s="47">
        <v>659.67899999999997</v>
      </c>
      <c r="O61" s="47">
        <v>1079.9135000000001</v>
      </c>
      <c r="P61" s="47">
        <v>1058.0675000000001</v>
      </c>
      <c r="Q61" s="47">
        <v>1108.0125</v>
      </c>
      <c r="R61" s="47">
        <v>243.23699999999999</v>
      </c>
      <c r="S61" s="47">
        <v>568.98649999999998</v>
      </c>
      <c r="T61" s="47">
        <v>145.44749999999999</v>
      </c>
      <c r="U61" s="47">
        <v>1118.7114999999999</v>
      </c>
      <c r="V61" s="47">
        <v>158.13300000000001</v>
      </c>
      <c r="W61" s="47">
        <v>647.37350000000004</v>
      </c>
      <c r="X61" s="47">
        <v>271.76600000000002</v>
      </c>
      <c r="Y61" s="47">
        <v>1035.8364999999999</v>
      </c>
      <c r="Z61" s="47">
        <v>469.53100000000001</v>
      </c>
      <c r="AA61" s="47">
        <v>424.79399999999998</v>
      </c>
      <c r="AB61" s="47">
        <v>196.92099999999999</v>
      </c>
      <c r="AC61" s="47">
        <v>397.06</v>
      </c>
      <c r="AD61" s="58">
        <v>449.31400000000002</v>
      </c>
    </row>
    <row r="62" spans="1:30" ht="15" customHeight="1" x14ac:dyDescent="0.25">
      <c r="A62" s="41" t="s">
        <v>328</v>
      </c>
      <c r="B62" s="46">
        <v>1156.6614999999999</v>
      </c>
      <c r="C62" s="47">
        <v>762.42200000000003</v>
      </c>
      <c r="D62" s="47">
        <v>464.2</v>
      </c>
      <c r="E62" s="47">
        <v>310.57400000000001</v>
      </c>
      <c r="F62" s="47">
        <v>971.11500000000001</v>
      </c>
      <c r="G62" s="47">
        <v>1092.376</v>
      </c>
      <c r="H62" s="47">
        <v>252.42500000000001</v>
      </c>
      <c r="I62" s="47">
        <v>573.64599999999996</v>
      </c>
      <c r="J62" s="47">
        <v>1117.1955</v>
      </c>
      <c r="K62" s="47">
        <v>426.30599999999998</v>
      </c>
      <c r="L62" s="47">
        <v>283.86599999999999</v>
      </c>
      <c r="M62" s="47">
        <v>945.84799999999996</v>
      </c>
      <c r="N62" s="47">
        <v>655.67899999999997</v>
      </c>
      <c r="O62" s="47">
        <v>1075.9135000000001</v>
      </c>
      <c r="P62" s="47">
        <v>1054.0675000000001</v>
      </c>
      <c r="Q62" s="47">
        <v>1104.0125</v>
      </c>
      <c r="R62" s="47">
        <v>239.23699999999999</v>
      </c>
      <c r="S62" s="47">
        <v>564.98649999999998</v>
      </c>
      <c r="T62" s="47">
        <v>149.44749999999999</v>
      </c>
      <c r="U62" s="47">
        <v>1114.7114999999999</v>
      </c>
      <c r="V62" s="47">
        <v>154.13300000000001</v>
      </c>
      <c r="W62" s="47">
        <v>643.37350000000004</v>
      </c>
      <c r="X62" s="47">
        <v>275.76600000000002</v>
      </c>
      <c r="Y62" s="47">
        <v>1031.8364999999999</v>
      </c>
      <c r="Z62" s="47">
        <v>465.53100000000001</v>
      </c>
      <c r="AA62" s="47">
        <v>428.79399999999998</v>
      </c>
      <c r="AB62" s="47">
        <v>192.92099999999999</v>
      </c>
      <c r="AC62" s="47">
        <v>393.06</v>
      </c>
      <c r="AD62" s="58">
        <v>445.31400000000002</v>
      </c>
    </row>
    <row r="63" spans="1:30" ht="15" customHeight="1" x14ac:dyDescent="0.25">
      <c r="A63" s="41" t="s">
        <v>329</v>
      </c>
      <c r="B63" s="46">
        <v>1140.8615</v>
      </c>
      <c r="C63" s="47">
        <v>778.22199999999998</v>
      </c>
      <c r="D63" s="47">
        <v>448.4</v>
      </c>
      <c r="E63" s="47">
        <v>294.774</v>
      </c>
      <c r="F63" s="47">
        <v>955.31500000000005</v>
      </c>
      <c r="G63" s="47">
        <v>1076.576</v>
      </c>
      <c r="H63" s="47">
        <v>268.22500000000002</v>
      </c>
      <c r="I63" s="47">
        <v>589.44600000000003</v>
      </c>
      <c r="J63" s="47">
        <v>1101.3955000000001</v>
      </c>
      <c r="K63" s="47">
        <v>410.50599999999997</v>
      </c>
      <c r="L63" s="47">
        <v>299.666</v>
      </c>
      <c r="M63" s="47">
        <v>930.048</v>
      </c>
      <c r="N63" s="47">
        <v>639.87900000000002</v>
      </c>
      <c r="O63" s="47">
        <v>1060.1134999999999</v>
      </c>
      <c r="P63" s="47">
        <v>1038.2674999999999</v>
      </c>
      <c r="Q63" s="47">
        <v>1088.2125000000001</v>
      </c>
      <c r="R63" s="47">
        <v>223.43700000000001</v>
      </c>
      <c r="S63" s="47">
        <v>549.18650000000002</v>
      </c>
      <c r="T63" s="47">
        <v>165.2475</v>
      </c>
      <c r="U63" s="47">
        <v>1098.9114999999999</v>
      </c>
      <c r="V63" s="47">
        <v>138.333</v>
      </c>
      <c r="W63" s="47">
        <v>627.57349999999997</v>
      </c>
      <c r="X63" s="47">
        <v>291.56599999999997</v>
      </c>
      <c r="Y63" s="47">
        <v>1016.0365</v>
      </c>
      <c r="Z63" s="47">
        <v>449.73099999999999</v>
      </c>
      <c r="AA63" s="47">
        <v>444.59399999999999</v>
      </c>
      <c r="AB63" s="47">
        <v>177.12100000000001</v>
      </c>
      <c r="AC63" s="47">
        <v>377.26</v>
      </c>
      <c r="AD63" s="58">
        <v>429.51400000000001</v>
      </c>
    </row>
    <row r="64" spans="1:30" ht="15" customHeight="1" x14ac:dyDescent="0.25">
      <c r="A64" s="41" t="s">
        <v>330</v>
      </c>
      <c r="B64" s="46">
        <v>1125.4725000000001</v>
      </c>
      <c r="C64" s="47">
        <v>793.61099999999999</v>
      </c>
      <c r="D64" s="47">
        <v>433.01100000000002</v>
      </c>
      <c r="E64" s="47">
        <v>279.38499999999999</v>
      </c>
      <c r="F64" s="47">
        <v>939.92600000000004</v>
      </c>
      <c r="G64" s="47">
        <v>1061.1869999999999</v>
      </c>
      <c r="H64" s="47">
        <v>283.61399999999998</v>
      </c>
      <c r="I64" s="47">
        <v>604.83500000000004</v>
      </c>
      <c r="J64" s="47">
        <v>1086.0065</v>
      </c>
      <c r="K64" s="47">
        <v>395.11700000000002</v>
      </c>
      <c r="L64" s="47">
        <v>315.05500000000001</v>
      </c>
      <c r="M64" s="47">
        <v>914.65899999999999</v>
      </c>
      <c r="N64" s="47">
        <v>624.49</v>
      </c>
      <c r="O64" s="47">
        <v>1044.7245</v>
      </c>
      <c r="P64" s="47">
        <v>1022.8785</v>
      </c>
      <c r="Q64" s="47">
        <v>1072.8235</v>
      </c>
      <c r="R64" s="47">
        <v>208.048</v>
      </c>
      <c r="S64" s="47">
        <v>533.79750000000001</v>
      </c>
      <c r="T64" s="47">
        <v>180.63650000000001</v>
      </c>
      <c r="U64" s="47">
        <v>1083.5225</v>
      </c>
      <c r="V64" s="47">
        <v>122.944</v>
      </c>
      <c r="W64" s="47">
        <v>612.18449999999996</v>
      </c>
      <c r="X64" s="47">
        <v>306.95499999999998</v>
      </c>
      <c r="Y64" s="47">
        <v>1000.6475</v>
      </c>
      <c r="Z64" s="47">
        <v>434.34199999999998</v>
      </c>
      <c r="AA64" s="47">
        <v>459.983</v>
      </c>
      <c r="AB64" s="47">
        <v>161.732</v>
      </c>
      <c r="AC64" s="47">
        <v>361.87099999999998</v>
      </c>
      <c r="AD64" s="58">
        <v>414.125</v>
      </c>
    </row>
    <row r="65" spans="1:30" ht="15" customHeight="1" x14ac:dyDescent="0.25">
      <c r="A65" s="41" t="s">
        <v>331</v>
      </c>
      <c r="B65" s="46">
        <v>1113.0515</v>
      </c>
      <c r="C65" s="47">
        <v>806.03200000000004</v>
      </c>
      <c r="D65" s="47">
        <v>420.59</v>
      </c>
      <c r="E65" s="47">
        <v>266.964</v>
      </c>
      <c r="F65" s="47">
        <v>927.505</v>
      </c>
      <c r="G65" s="47">
        <v>1048.7660000000001</v>
      </c>
      <c r="H65" s="47">
        <v>296.03500000000003</v>
      </c>
      <c r="I65" s="47">
        <v>617.25599999999997</v>
      </c>
      <c r="J65" s="47">
        <v>1073.5854999999999</v>
      </c>
      <c r="K65" s="47">
        <v>382.69600000000003</v>
      </c>
      <c r="L65" s="47">
        <v>327.476</v>
      </c>
      <c r="M65" s="47">
        <v>902.23800000000006</v>
      </c>
      <c r="N65" s="47">
        <v>612.06899999999996</v>
      </c>
      <c r="O65" s="47">
        <v>1032.3035</v>
      </c>
      <c r="P65" s="47">
        <v>1010.4575</v>
      </c>
      <c r="Q65" s="47">
        <v>1060.4024999999999</v>
      </c>
      <c r="R65" s="47">
        <v>195.62700000000001</v>
      </c>
      <c r="S65" s="47">
        <v>521.37649999999996</v>
      </c>
      <c r="T65" s="47">
        <v>193.0575</v>
      </c>
      <c r="U65" s="47">
        <v>1071.1015</v>
      </c>
      <c r="V65" s="47">
        <v>110.523</v>
      </c>
      <c r="W65" s="47">
        <v>599.76350000000002</v>
      </c>
      <c r="X65" s="47">
        <v>319.37599999999998</v>
      </c>
      <c r="Y65" s="47">
        <v>988.22649999999999</v>
      </c>
      <c r="Z65" s="47">
        <v>421.92099999999999</v>
      </c>
      <c r="AA65" s="47">
        <v>472.404</v>
      </c>
      <c r="AB65" s="47">
        <v>149.31100000000001</v>
      </c>
      <c r="AC65" s="47">
        <v>349.45</v>
      </c>
      <c r="AD65" s="58">
        <v>401.70400000000001</v>
      </c>
    </row>
    <row r="66" spans="1:30" ht="15" customHeight="1" x14ac:dyDescent="0.25">
      <c r="A66" s="41" t="s">
        <v>332</v>
      </c>
      <c r="B66" s="46">
        <v>1097.6724999999999</v>
      </c>
      <c r="C66" s="47">
        <v>821.41099999999994</v>
      </c>
      <c r="D66" s="47">
        <v>405.21100000000001</v>
      </c>
      <c r="E66" s="47">
        <v>251.58500000000001</v>
      </c>
      <c r="F66" s="47">
        <v>912.12599999999998</v>
      </c>
      <c r="G66" s="47">
        <v>1033.3869999999999</v>
      </c>
      <c r="H66" s="47">
        <v>311.41399999999999</v>
      </c>
      <c r="I66" s="47">
        <v>632.63499999999999</v>
      </c>
      <c r="J66" s="47">
        <v>1058.2065</v>
      </c>
      <c r="K66" s="47">
        <v>367.31700000000001</v>
      </c>
      <c r="L66" s="47">
        <v>342.85500000000002</v>
      </c>
      <c r="M66" s="47">
        <v>886.85900000000004</v>
      </c>
      <c r="N66" s="47">
        <v>596.69000000000005</v>
      </c>
      <c r="O66" s="47">
        <v>1016.9245</v>
      </c>
      <c r="P66" s="47">
        <v>995.07849999999996</v>
      </c>
      <c r="Q66" s="47">
        <v>1045.0235</v>
      </c>
      <c r="R66" s="47">
        <v>180.24799999999999</v>
      </c>
      <c r="S66" s="47">
        <v>505.9975</v>
      </c>
      <c r="T66" s="47">
        <v>208.4365</v>
      </c>
      <c r="U66" s="47">
        <v>1055.7225000000001</v>
      </c>
      <c r="V66" s="47">
        <v>95.144000000000005</v>
      </c>
      <c r="W66" s="47">
        <v>584.3845</v>
      </c>
      <c r="X66" s="47">
        <v>334.755</v>
      </c>
      <c r="Y66" s="47">
        <v>972.84749999999997</v>
      </c>
      <c r="Z66" s="47">
        <v>406.54199999999997</v>
      </c>
      <c r="AA66" s="47">
        <v>487.78300000000002</v>
      </c>
      <c r="AB66" s="47">
        <v>133.93199999999999</v>
      </c>
      <c r="AC66" s="47">
        <v>334.07100000000003</v>
      </c>
      <c r="AD66" s="58">
        <v>386.32499999999999</v>
      </c>
    </row>
    <row r="67" spans="1:30" ht="15" customHeight="1" x14ac:dyDescent="0.25">
      <c r="A67" s="41" t="s">
        <v>333</v>
      </c>
      <c r="B67" s="46">
        <v>1088.3035</v>
      </c>
      <c r="C67" s="47">
        <v>830.78</v>
      </c>
      <c r="D67" s="47">
        <v>395.84199999999998</v>
      </c>
      <c r="E67" s="47">
        <v>242.21600000000001</v>
      </c>
      <c r="F67" s="47">
        <v>902.75699999999995</v>
      </c>
      <c r="G67" s="47">
        <v>1024.018</v>
      </c>
      <c r="H67" s="47">
        <v>320.78300000000002</v>
      </c>
      <c r="I67" s="47">
        <v>642.00400000000002</v>
      </c>
      <c r="J67" s="47">
        <v>1048.8375000000001</v>
      </c>
      <c r="K67" s="47">
        <v>357.94799999999998</v>
      </c>
      <c r="L67" s="47">
        <v>352.22399999999999</v>
      </c>
      <c r="M67" s="47">
        <v>877.49</v>
      </c>
      <c r="N67" s="47">
        <v>587.32100000000003</v>
      </c>
      <c r="O67" s="47">
        <v>1007.5555000000001</v>
      </c>
      <c r="P67" s="47">
        <v>985.70950000000005</v>
      </c>
      <c r="Q67" s="47">
        <v>1035.6545000000001</v>
      </c>
      <c r="R67" s="47">
        <v>170.87899999999999</v>
      </c>
      <c r="S67" s="47">
        <v>496.62849999999997</v>
      </c>
      <c r="T67" s="47">
        <v>217.80549999999999</v>
      </c>
      <c r="U67" s="47">
        <v>1046.3534999999999</v>
      </c>
      <c r="V67" s="47">
        <v>85.775000000000006</v>
      </c>
      <c r="W67" s="47">
        <v>575.01549999999997</v>
      </c>
      <c r="X67" s="47">
        <v>344.12400000000002</v>
      </c>
      <c r="Y67" s="47">
        <v>963.47850000000005</v>
      </c>
      <c r="Z67" s="47">
        <v>397.173</v>
      </c>
      <c r="AA67" s="47">
        <v>497.15199999999999</v>
      </c>
      <c r="AB67" s="47">
        <v>124.563</v>
      </c>
      <c r="AC67" s="47">
        <v>324.702</v>
      </c>
      <c r="AD67" s="58">
        <v>376.95600000000002</v>
      </c>
    </row>
    <row r="68" spans="1:30" ht="15" customHeight="1" x14ac:dyDescent="0.25">
      <c r="A68" s="41" t="s">
        <v>334</v>
      </c>
      <c r="B68" s="46">
        <v>1080.3275000000001</v>
      </c>
      <c r="C68" s="47">
        <v>838.75599999999997</v>
      </c>
      <c r="D68" s="47">
        <v>387.86599999999999</v>
      </c>
      <c r="E68" s="47">
        <v>234.24</v>
      </c>
      <c r="F68" s="47">
        <v>894.78099999999995</v>
      </c>
      <c r="G68" s="47">
        <v>1016.042</v>
      </c>
      <c r="H68" s="47">
        <v>328.75900000000001</v>
      </c>
      <c r="I68" s="47">
        <v>649.98</v>
      </c>
      <c r="J68" s="47">
        <v>1040.8615</v>
      </c>
      <c r="K68" s="47">
        <v>349.97199999999998</v>
      </c>
      <c r="L68" s="47">
        <v>360.2</v>
      </c>
      <c r="M68" s="47">
        <v>869.51400000000001</v>
      </c>
      <c r="N68" s="47">
        <v>579.34500000000003</v>
      </c>
      <c r="O68" s="47">
        <v>999.57950000000005</v>
      </c>
      <c r="P68" s="47">
        <v>977.73350000000005</v>
      </c>
      <c r="Q68" s="47">
        <v>1027.6785</v>
      </c>
      <c r="R68" s="47">
        <v>162.90299999999999</v>
      </c>
      <c r="S68" s="47">
        <v>488.65249999999997</v>
      </c>
      <c r="T68" s="47">
        <v>225.78149999999999</v>
      </c>
      <c r="U68" s="47">
        <v>1038.3775000000001</v>
      </c>
      <c r="V68" s="47">
        <v>77.799000000000007</v>
      </c>
      <c r="W68" s="47">
        <v>567.03949999999998</v>
      </c>
      <c r="X68" s="47">
        <v>352.1</v>
      </c>
      <c r="Y68" s="47">
        <v>955.50250000000005</v>
      </c>
      <c r="Z68" s="47">
        <v>389.197</v>
      </c>
      <c r="AA68" s="47">
        <v>505.12799999999999</v>
      </c>
      <c r="AB68" s="47">
        <v>132.53899999999999</v>
      </c>
      <c r="AC68" s="47">
        <v>316.726</v>
      </c>
      <c r="AD68" s="58">
        <v>368.98</v>
      </c>
    </row>
    <row r="69" spans="1:30" ht="15" customHeight="1" x14ac:dyDescent="0.25">
      <c r="A69" s="41" t="s">
        <v>335</v>
      </c>
      <c r="B69" s="46">
        <v>1088.3025</v>
      </c>
      <c r="C69" s="47">
        <v>830.78099999999995</v>
      </c>
      <c r="D69" s="47">
        <v>395.84100000000001</v>
      </c>
      <c r="E69" s="47">
        <v>242.215</v>
      </c>
      <c r="F69" s="47">
        <v>902.75599999999997</v>
      </c>
      <c r="G69" s="47">
        <v>1024.0170000000001</v>
      </c>
      <c r="H69" s="47">
        <v>320.78399999999999</v>
      </c>
      <c r="I69" s="47">
        <v>642.005</v>
      </c>
      <c r="J69" s="47">
        <v>1048.8364999999999</v>
      </c>
      <c r="K69" s="47">
        <v>357.947</v>
      </c>
      <c r="L69" s="47">
        <v>352.22500000000002</v>
      </c>
      <c r="M69" s="47">
        <v>877.48900000000003</v>
      </c>
      <c r="N69" s="47">
        <v>587.32000000000005</v>
      </c>
      <c r="O69" s="47">
        <v>1007.5545</v>
      </c>
      <c r="P69" s="47">
        <v>985.70849999999996</v>
      </c>
      <c r="Q69" s="47">
        <v>1035.6534999999999</v>
      </c>
      <c r="R69" s="47">
        <v>170.87799999999999</v>
      </c>
      <c r="S69" s="47">
        <v>496.6275</v>
      </c>
      <c r="T69" s="47">
        <v>217.8065</v>
      </c>
      <c r="U69" s="47">
        <v>1046.3525</v>
      </c>
      <c r="V69" s="47">
        <v>85.774000000000001</v>
      </c>
      <c r="W69" s="47">
        <v>575.0145</v>
      </c>
      <c r="X69" s="47">
        <v>344.125</v>
      </c>
      <c r="Y69" s="47">
        <v>963.47749999999996</v>
      </c>
      <c r="Z69" s="47">
        <v>397.17200000000003</v>
      </c>
      <c r="AA69" s="47">
        <v>497.15300000000002</v>
      </c>
      <c r="AB69" s="47">
        <v>124.56399999999999</v>
      </c>
      <c r="AC69" s="47">
        <v>324.70100000000002</v>
      </c>
      <c r="AD69" s="58">
        <v>376.95499999999998</v>
      </c>
    </row>
    <row r="70" spans="1:30" ht="15" customHeight="1" x14ac:dyDescent="0.25">
      <c r="A70" s="41" t="s">
        <v>336</v>
      </c>
      <c r="B70" s="46">
        <v>1064.5615</v>
      </c>
      <c r="C70" s="47">
        <v>854.52200000000005</v>
      </c>
      <c r="D70" s="47">
        <v>372.1</v>
      </c>
      <c r="E70" s="47">
        <v>218.47399999999999</v>
      </c>
      <c r="F70" s="47">
        <v>879.01499999999999</v>
      </c>
      <c r="G70" s="47">
        <v>1000.276</v>
      </c>
      <c r="H70" s="47">
        <v>344.52499999999998</v>
      </c>
      <c r="I70" s="47">
        <v>665.74599999999998</v>
      </c>
      <c r="J70" s="47">
        <v>1025.0954999999999</v>
      </c>
      <c r="K70" s="47">
        <v>334.20600000000002</v>
      </c>
      <c r="L70" s="47">
        <v>375.96600000000001</v>
      </c>
      <c r="M70" s="47">
        <v>853.74800000000005</v>
      </c>
      <c r="N70" s="47">
        <v>563.57899999999995</v>
      </c>
      <c r="O70" s="47">
        <v>983.81349999999998</v>
      </c>
      <c r="P70" s="47">
        <v>961.96749999999997</v>
      </c>
      <c r="Q70" s="47">
        <v>1011.9125</v>
      </c>
      <c r="R70" s="47">
        <v>147.137</v>
      </c>
      <c r="S70" s="47">
        <v>472.88650000000001</v>
      </c>
      <c r="T70" s="47">
        <v>241.54750000000001</v>
      </c>
      <c r="U70" s="47">
        <v>1022.6115</v>
      </c>
      <c r="V70" s="47">
        <v>62.033000000000001</v>
      </c>
      <c r="W70" s="47">
        <v>551.27350000000001</v>
      </c>
      <c r="X70" s="47">
        <v>367.86599999999999</v>
      </c>
      <c r="Y70" s="47">
        <v>939.73649999999998</v>
      </c>
      <c r="Z70" s="47">
        <v>373.43099999999998</v>
      </c>
      <c r="AA70" s="47">
        <v>520.89400000000001</v>
      </c>
      <c r="AB70" s="47">
        <v>148.30500000000001</v>
      </c>
      <c r="AC70" s="47">
        <v>300.95999999999998</v>
      </c>
      <c r="AD70" s="58">
        <v>353.214</v>
      </c>
    </row>
    <row r="71" spans="1:30" ht="15" customHeight="1" x14ac:dyDescent="0.25">
      <c r="A71" s="41" t="s">
        <v>337</v>
      </c>
      <c r="B71" s="46">
        <v>1062.5965000000001</v>
      </c>
      <c r="C71" s="47">
        <v>856.48699999999997</v>
      </c>
      <c r="D71" s="47">
        <v>370.13499999999999</v>
      </c>
      <c r="E71" s="47">
        <v>216.50899999999999</v>
      </c>
      <c r="F71" s="47">
        <v>877.05</v>
      </c>
      <c r="G71" s="47">
        <v>998.31100000000004</v>
      </c>
      <c r="H71" s="47">
        <v>346.49</v>
      </c>
      <c r="I71" s="47">
        <v>667.71100000000001</v>
      </c>
      <c r="J71" s="47">
        <v>1023.1305</v>
      </c>
      <c r="K71" s="47">
        <v>332.24099999999999</v>
      </c>
      <c r="L71" s="47">
        <v>377.93099999999998</v>
      </c>
      <c r="M71" s="47">
        <v>851.78300000000002</v>
      </c>
      <c r="N71" s="47">
        <v>561.61400000000003</v>
      </c>
      <c r="O71" s="47">
        <v>981.84849999999994</v>
      </c>
      <c r="P71" s="47">
        <v>960.00250000000005</v>
      </c>
      <c r="Q71" s="47">
        <v>1009.9475</v>
      </c>
      <c r="R71" s="47">
        <v>145.172</v>
      </c>
      <c r="S71" s="47">
        <v>470.92149999999998</v>
      </c>
      <c r="T71" s="47">
        <v>243.51249999999999</v>
      </c>
      <c r="U71" s="47">
        <v>1020.6464999999999</v>
      </c>
      <c r="V71" s="47">
        <v>60.067999999999998</v>
      </c>
      <c r="W71" s="47">
        <v>549.30849999999998</v>
      </c>
      <c r="X71" s="47">
        <v>369.83100000000002</v>
      </c>
      <c r="Y71" s="47">
        <v>937.77149999999995</v>
      </c>
      <c r="Z71" s="47">
        <v>371.46600000000001</v>
      </c>
      <c r="AA71" s="47">
        <v>522.85900000000004</v>
      </c>
      <c r="AB71" s="47">
        <v>150.27000000000001</v>
      </c>
      <c r="AC71" s="47">
        <v>298.995</v>
      </c>
      <c r="AD71" s="58">
        <v>351.24900000000002</v>
      </c>
    </row>
    <row r="72" spans="1:30" ht="15" customHeight="1" x14ac:dyDescent="0.25">
      <c r="A72" s="41" t="s">
        <v>338</v>
      </c>
      <c r="B72" s="46">
        <v>1042.7974999999999</v>
      </c>
      <c r="C72" s="47">
        <v>876.28599999999994</v>
      </c>
      <c r="D72" s="47">
        <v>350.33600000000001</v>
      </c>
      <c r="E72" s="47">
        <v>196.71</v>
      </c>
      <c r="F72" s="47">
        <v>857.25099999999998</v>
      </c>
      <c r="G72" s="47">
        <v>978.51199999999994</v>
      </c>
      <c r="H72" s="47">
        <v>366.28899999999999</v>
      </c>
      <c r="I72" s="47">
        <v>687.51</v>
      </c>
      <c r="J72" s="47">
        <v>1003.3315</v>
      </c>
      <c r="K72" s="47">
        <v>312.44200000000001</v>
      </c>
      <c r="L72" s="47">
        <v>397.73</v>
      </c>
      <c r="M72" s="47">
        <v>831.98400000000004</v>
      </c>
      <c r="N72" s="47">
        <v>541.81500000000005</v>
      </c>
      <c r="O72" s="47">
        <v>962.04949999999997</v>
      </c>
      <c r="P72" s="47">
        <v>940.20349999999996</v>
      </c>
      <c r="Q72" s="47">
        <v>990.14850000000001</v>
      </c>
      <c r="R72" s="47">
        <v>125.373</v>
      </c>
      <c r="S72" s="47">
        <v>451.1225</v>
      </c>
      <c r="T72" s="47">
        <v>263.31150000000002</v>
      </c>
      <c r="U72" s="47">
        <v>1000.8475</v>
      </c>
      <c r="V72" s="47">
        <v>40.268999999999998</v>
      </c>
      <c r="W72" s="47">
        <v>529.5095</v>
      </c>
      <c r="X72" s="47">
        <v>389.63</v>
      </c>
      <c r="Y72" s="47">
        <v>917.97249999999997</v>
      </c>
      <c r="Z72" s="47">
        <v>351.66699999999997</v>
      </c>
      <c r="AA72" s="47">
        <v>542.65800000000002</v>
      </c>
      <c r="AB72" s="47">
        <v>170.06899999999999</v>
      </c>
      <c r="AC72" s="47">
        <v>279.19600000000003</v>
      </c>
      <c r="AD72" s="58">
        <v>331.45</v>
      </c>
    </row>
    <row r="73" spans="1:30" ht="15" customHeight="1" x14ac:dyDescent="0.25">
      <c r="A73" s="41" t="s">
        <v>339</v>
      </c>
      <c r="B73" s="46">
        <v>1022.1445</v>
      </c>
      <c r="C73" s="47">
        <v>896.93899999999996</v>
      </c>
      <c r="D73" s="47">
        <v>329.68299999999999</v>
      </c>
      <c r="E73" s="47">
        <v>176.05699999999999</v>
      </c>
      <c r="F73" s="47">
        <v>836.59799999999996</v>
      </c>
      <c r="G73" s="47">
        <v>957.85900000000004</v>
      </c>
      <c r="H73" s="47">
        <v>386.94200000000001</v>
      </c>
      <c r="I73" s="47">
        <v>708.16300000000001</v>
      </c>
      <c r="J73" s="47">
        <v>982.67849999999999</v>
      </c>
      <c r="K73" s="47">
        <v>291.78899999999999</v>
      </c>
      <c r="L73" s="47">
        <v>418.38299999999998</v>
      </c>
      <c r="M73" s="47">
        <v>811.33100000000002</v>
      </c>
      <c r="N73" s="47">
        <v>521.16200000000003</v>
      </c>
      <c r="O73" s="47">
        <v>941.39649999999995</v>
      </c>
      <c r="P73" s="47">
        <v>919.55050000000006</v>
      </c>
      <c r="Q73" s="47">
        <v>969.49549999999999</v>
      </c>
      <c r="R73" s="47">
        <v>104.72</v>
      </c>
      <c r="S73" s="47">
        <v>430.46949999999998</v>
      </c>
      <c r="T73" s="47">
        <v>283.96449999999999</v>
      </c>
      <c r="U73" s="47">
        <v>980.19449999999995</v>
      </c>
      <c r="V73" s="47">
        <v>19.616</v>
      </c>
      <c r="W73" s="47">
        <v>508.85649999999998</v>
      </c>
      <c r="X73" s="47">
        <v>410.28300000000002</v>
      </c>
      <c r="Y73" s="47">
        <v>897.31949999999995</v>
      </c>
      <c r="Z73" s="47">
        <v>331.01400000000001</v>
      </c>
      <c r="AA73" s="47">
        <v>563.31100000000004</v>
      </c>
      <c r="AB73" s="47">
        <v>190.72200000000001</v>
      </c>
      <c r="AC73" s="47">
        <v>258.54300000000001</v>
      </c>
      <c r="AD73" s="58">
        <v>310.79700000000003</v>
      </c>
    </row>
    <row r="74" spans="1:30" ht="15" customHeight="1" x14ac:dyDescent="0.25">
      <c r="A74" s="41" t="s">
        <v>340</v>
      </c>
      <c r="B74" s="46">
        <v>1013.4595</v>
      </c>
      <c r="C74" s="47">
        <v>905.62400000000002</v>
      </c>
      <c r="D74" s="47">
        <v>320.99799999999999</v>
      </c>
      <c r="E74" s="47">
        <v>167.37200000000001</v>
      </c>
      <c r="F74" s="47">
        <v>827.91300000000001</v>
      </c>
      <c r="G74" s="47">
        <v>949.17399999999998</v>
      </c>
      <c r="H74" s="47">
        <v>395.62700000000001</v>
      </c>
      <c r="I74" s="47">
        <v>716.84799999999996</v>
      </c>
      <c r="J74" s="47">
        <v>973.99350000000004</v>
      </c>
      <c r="K74" s="47">
        <v>283.10399999999998</v>
      </c>
      <c r="L74" s="47">
        <v>427.06799999999998</v>
      </c>
      <c r="M74" s="47">
        <v>802.64599999999996</v>
      </c>
      <c r="N74" s="47">
        <v>512.47699999999998</v>
      </c>
      <c r="O74" s="47">
        <v>932.7115</v>
      </c>
      <c r="P74" s="47">
        <v>910.8655</v>
      </c>
      <c r="Q74" s="47">
        <v>960.81050000000005</v>
      </c>
      <c r="R74" s="47">
        <v>96.034999999999997</v>
      </c>
      <c r="S74" s="47">
        <v>421.78449999999998</v>
      </c>
      <c r="T74" s="47">
        <v>292.64949999999999</v>
      </c>
      <c r="U74" s="47">
        <v>971.5095</v>
      </c>
      <c r="V74" s="47">
        <v>10.930999999999999</v>
      </c>
      <c r="W74" s="47">
        <v>500.17149999999998</v>
      </c>
      <c r="X74" s="47">
        <v>418.96800000000002</v>
      </c>
      <c r="Y74" s="47">
        <v>888.6345</v>
      </c>
      <c r="Z74" s="47">
        <v>322.32900000000001</v>
      </c>
      <c r="AA74" s="47">
        <v>571.99599999999998</v>
      </c>
      <c r="AB74" s="47">
        <v>199.40700000000001</v>
      </c>
      <c r="AC74" s="47">
        <v>249.858</v>
      </c>
      <c r="AD74" s="58">
        <v>302.11200000000002</v>
      </c>
    </row>
    <row r="75" spans="1:30" ht="15" customHeight="1" x14ac:dyDescent="0.25">
      <c r="A75" s="41" t="s">
        <v>250</v>
      </c>
      <c r="B75" s="46">
        <v>1002.5285</v>
      </c>
      <c r="C75" s="47">
        <v>916.55499999999995</v>
      </c>
      <c r="D75" s="47">
        <v>310.06700000000001</v>
      </c>
      <c r="E75" s="47">
        <v>156.441</v>
      </c>
      <c r="F75" s="47">
        <v>816.98199999999997</v>
      </c>
      <c r="G75" s="47">
        <v>938.24300000000005</v>
      </c>
      <c r="H75" s="47">
        <v>406.55799999999999</v>
      </c>
      <c r="I75" s="47">
        <v>727.779</v>
      </c>
      <c r="J75" s="47">
        <v>963.0625</v>
      </c>
      <c r="K75" s="47">
        <v>272.173</v>
      </c>
      <c r="L75" s="47">
        <v>437.99900000000002</v>
      </c>
      <c r="M75" s="47">
        <v>791.71500000000003</v>
      </c>
      <c r="N75" s="47">
        <v>501.54599999999999</v>
      </c>
      <c r="O75" s="47">
        <v>921.78049999999996</v>
      </c>
      <c r="P75" s="47">
        <v>899.93449999999996</v>
      </c>
      <c r="Q75" s="47">
        <v>949.87950000000001</v>
      </c>
      <c r="R75" s="47">
        <v>85.103999999999999</v>
      </c>
      <c r="S75" s="47">
        <v>410.8535</v>
      </c>
      <c r="T75" s="47">
        <v>303.58049999999997</v>
      </c>
      <c r="U75" s="47">
        <v>960.57849999999996</v>
      </c>
      <c r="V75" s="47">
        <v>0</v>
      </c>
      <c r="W75" s="47">
        <v>489.2405</v>
      </c>
      <c r="X75" s="47">
        <v>429.899</v>
      </c>
      <c r="Y75" s="47">
        <v>877.70349999999996</v>
      </c>
      <c r="Z75" s="47">
        <v>311.39800000000002</v>
      </c>
      <c r="AA75" s="47">
        <v>582.92700000000002</v>
      </c>
      <c r="AB75" s="47">
        <v>210.33799999999999</v>
      </c>
      <c r="AC75" s="47">
        <v>238.92699999999999</v>
      </c>
      <c r="AD75" s="58">
        <v>291.18099999999998</v>
      </c>
    </row>
    <row r="76" spans="1:30" ht="15" customHeight="1" x14ac:dyDescent="0.25">
      <c r="A76" s="41" t="s">
        <v>341</v>
      </c>
      <c r="B76" s="46">
        <v>994.74350000000004</v>
      </c>
      <c r="C76" s="47">
        <v>914.87699999999995</v>
      </c>
      <c r="D76" s="47">
        <v>302.28199999999998</v>
      </c>
      <c r="E76" s="47">
        <v>148.65600000000001</v>
      </c>
      <c r="F76" s="47">
        <v>809.197</v>
      </c>
      <c r="G76" s="47">
        <v>930.45799999999997</v>
      </c>
      <c r="H76" s="47">
        <v>414.34300000000002</v>
      </c>
      <c r="I76" s="47">
        <v>735.56399999999996</v>
      </c>
      <c r="J76" s="47">
        <v>955.27750000000003</v>
      </c>
      <c r="K76" s="47">
        <v>264.38799999999998</v>
      </c>
      <c r="L76" s="47">
        <v>445.78399999999999</v>
      </c>
      <c r="M76" s="47">
        <v>783.93</v>
      </c>
      <c r="N76" s="47">
        <v>493.76100000000002</v>
      </c>
      <c r="O76" s="47">
        <v>913.99549999999999</v>
      </c>
      <c r="P76" s="47">
        <v>892.14949999999999</v>
      </c>
      <c r="Q76" s="47">
        <v>942.09450000000004</v>
      </c>
      <c r="R76" s="47">
        <v>77.319000000000003</v>
      </c>
      <c r="S76" s="47">
        <v>403.06849999999997</v>
      </c>
      <c r="T76" s="47">
        <v>311.3655</v>
      </c>
      <c r="U76" s="47">
        <v>952.79349999999999</v>
      </c>
      <c r="V76" s="47">
        <v>7.7850000000000001</v>
      </c>
      <c r="W76" s="47">
        <v>481.45549999999997</v>
      </c>
      <c r="X76" s="47">
        <v>437.68400000000003</v>
      </c>
      <c r="Y76" s="47">
        <v>869.91849999999999</v>
      </c>
      <c r="Z76" s="47">
        <v>303.613</v>
      </c>
      <c r="AA76" s="47">
        <v>590.71199999999999</v>
      </c>
      <c r="AB76" s="47">
        <v>218.12299999999999</v>
      </c>
      <c r="AC76" s="47">
        <v>231.142</v>
      </c>
      <c r="AD76" s="58">
        <v>283.39600000000002</v>
      </c>
    </row>
    <row r="77" spans="1:30" ht="15" customHeight="1" x14ac:dyDescent="0.25">
      <c r="A77" s="41" t="s">
        <v>342</v>
      </c>
      <c r="B77" s="46">
        <v>980.81650000000002</v>
      </c>
      <c r="C77" s="47">
        <v>900.95</v>
      </c>
      <c r="D77" s="47">
        <v>288.35500000000002</v>
      </c>
      <c r="E77" s="47">
        <v>134.72900000000001</v>
      </c>
      <c r="F77" s="47">
        <v>795.27</v>
      </c>
      <c r="G77" s="47">
        <v>916.53099999999995</v>
      </c>
      <c r="H77" s="47">
        <v>428.27</v>
      </c>
      <c r="I77" s="47">
        <v>749.49099999999999</v>
      </c>
      <c r="J77" s="47">
        <v>941.35050000000001</v>
      </c>
      <c r="K77" s="47">
        <v>250.46100000000001</v>
      </c>
      <c r="L77" s="47">
        <v>459.71100000000001</v>
      </c>
      <c r="M77" s="47">
        <v>770.00300000000004</v>
      </c>
      <c r="N77" s="47">
        <v>479.834</v>
      </c>
      <c r="O77" s="47">
        <v>900.06849999999997</v>
      </c>
      <c r="P77" s="47">
        <v>878.22249999999997</v>
      </c>
      <c r="Q77" s="47">
        <v>928.16750000000002</v>
      </c>
      <c r="R77" s="47">
        <v>63.392000000000003</v>
      </c>
      <c r="S77" s="47">
        <v>389.14150000000001</v>
      </c>
      <c r="T77" s="47">
        <v>325.29250000000002</v>
      </c>
      <c r="U77" s="47">
        <v>938.86649999999997</v>
      </c>
      <c r="V77" s="47">
        <v>21.712</v>
      </c>
      <c r="W77" s="47">
        <v>467.52850000000001</v>
      </c>
      <c r="X77" s="47">
        <v>451.61099999999999</v>
      </c>
      <c r="Y77" s="47">
        <v>855.99149999999997</v>
      </c>
      <c r="Z77" s="47">
        <v>289.68599999999998</v>
      </c>
      <c r="AA77" s="47">
        <v>604.63900000000001</v>
      </c>
      <c r="AB77" s="47">
        <v>232.05</v>
      </c>
      <c r="AC77" s="47">
        <v>217.215</v>
      </c>
      <c r="AD77" s="58">
        <v>269.46899999999999</v>
      </c>
    </row>
    <row r="78" spans="1:30" ht="15" customHeight="1" x14ac:dyDescent="0.25">
      <c r="A78" s="41" t="s">
        <v>343</v>
      </c>
      <c r="B78" s="46">
        <v>976.80550000000005</v>
      </c>
      <c r="C78" s="47">
        <v>900.05600000000004</v>
      </c>
      <c r="D78" s="47">
        <v>253.03899999999999</v>
      </c>
      <c r="E78" s="47">
        <v>152.00700000000001</v>
      </c>
      <c r="F78" s="47">
        <v>759.95399999999995</v>
      </c>
      <c r="G78" s="47">
        <v>881.21500000000003</v>
      </c>
      <c r="H78" s="47">
        <v>463.58600000000001</v>
      </c>
      <c r="I78" s="47">
        <v>784.80700000000002</v>
      </c>
      <c r="J78" s="47">
        <v>937.33950000000004</v>
      </c>
      <c r="K78" s="47">
        <v>215.14500000000001</v>
      </c>
      <c r="L78" s="47">
        <v>495.02699999999999</v>
      </c>
      <c r="M78" s="47">
        <v>734.68700000000001</v>
      </c>
      <c r="N78" s="47">
        <v>444.51799999999997</v>
      </c>
      <c r="O78" s="47">
        <v>896.0575</v>
      </c>
      <c r="P78" s="47">
        <v>874.2115</v>
      </c>
      <c r="Q78" s="47">
        <v>924.15650000000005</v>
      </c>
      <c r="R78" s="47">
        <v>28.076000000000001</v>
      </c>
      <c r="S78" s="47">
        <v>385.13049999999998</v>
      </c>
      <c r="T78" s="47">
        <v>360.60849999999999</v>
      </c>
      <c r="U78" s="47">
        <v>934.85550000000001</v>
      </c>
      <c r="V78" s="47">
        <v>57.027999999999999</v>
      </c>
      <c r="W78" s="47">
        <v>463.51749999999998</v>
      </c>
      <c r="X78" s="47">
        <v>486.92700000000002</v>
      </c>
      <c r="Y78" s="47">
        <v>851.98050000000001</v>
      </c>
      <c r="Z78" s="47">
        <v>254.37</v>
      </c>
      <c r="AA78" s="47">
        <v>639.95500000000004</v>
      </c>
      <c r="AB78" s="47">
        <v>267.36599999999999</v>
      </c>
      <c r="AC78" s="47">
        <v>181.899</v>
      </c>
      <c r="AD78" s="58">
        <v>268.57499999999999</v>
      </c>
    </row>
    <row r="79" spans="1:30" ht="15" customHeight="1" x14ac:dyDescent="0.25">
      <c r="A79" s="41" t="s">
        <v>344</v>
      </c>
      <c r="B79" s="46">
        <v>959.36350000000004</v>
      </c>
      <c r="C79" s="47">
        <v>917.49800000000005</v>
      </c>
      <c r="D79" s="47">
        <v>235.59700000000001</v>
      </c>
      <c r="E79" s="47">
        <v>169.44900000000001</v>
      </c>
      <c r="F79" s="47">
        <v>742.51199999999994</v>
      </c>
      <c r="G79" s="47">
        <v>863.77300000000002</v>
      </c>
      <c r="H79" s="47">
        <v>481.02800000000002</v>
      </c>
      <c r="I79" s="47">
        <v>802.24900000000002</v>
      </c>
      <c r="J79" s="47">
        <v>919.89750000000004</v>
      </c>
      <c r="K79" s="47">
        <v>197.703</v>
      </c>
      <c r="L79" s="47">
        <v>512.46900000000005</v>
      </c>
      <c r="M79" s="47">
        <v>717.245</v>
      </c>
      <c r="N79" s="47">
        <v>427.07600000000002</v>
      </c>
      <c r="O79" s="47">
        <v>878.6155</v>
      </c>
      <c r="P79" s="47">
        <v>856.76949999999999</v>
      </c>
      <c r="Q79" s="47">
        <v>906.71450000000004</v>
      </c>
      <c r="R79" s="47">
        <v>10.634</v>
      </c>
      <c r="S79" s="47">
        <v>367.68849999999998</v>
      </c>
      <c r="T79" s="47">
        <v>378.0505</v>
      </c>
      <c r="U79" s="47">
        <v>917.4135</v>
      </c>
      <c r="V79" s="47">
        <v>74.47</v>
      </c>
      <c r="W79" s="47">
        <v>446.07549999999998</v>
      </c>
      <c r="X79" s="47">
        <v>504.36900000000003</v>
      </c>
      <c r="Y79" s="47">
        <v>834.5385</v>
      </c>
      <c r="Z79" s="47">
        <v>236.928</v>
      </c>
      <c r="AA79" s="47">
        <v>657.39700000000005</v>
      </c>
      <c r="AB79" s="47">
        <v>284.80799999999999</v>
      </c>
      <c r="AC79" s="47">
        <v>164.45699999999999</v>
      </c>
      <c r="AD79" s="58">
        <v>286.017</v>
      </c>
    </row>
    <row r="80" spans="1:30" ht="15" customHeight="1" x14ac:dyDescent="0.25">
      <c r="A80" s="41" t="s">
        <v>345</v>
      </c>
      <c r="B80" s="46">
        <v>948.73050000000001</v>
      </c>
      <c r="C80" s="47">
        <v>928.13099999999997</v>
      </c>
      <c r="D80" s="47">
        <v>224.964</v>
      </c>
      <c r="E80" s="47">
        <v>180.08199999999999</v>
      </c>
      <c r="F80" s="47">
        <v>731.87900000000002</v>
      </c>
      <c r="G80" s="47">
        <v>853.14</v>
      </c>
      <c r="H80" s="47">
        <v>491.661</v>
      </c>
      <c r="I80" s="47">
        <v>812.88199999999995</v>
      </c>
      <c r="J80" s="47">
        <v>909.2645</v>
      </c>
      <c r="K80" s="47">
        <v>187.07</v>
      </c>
      <c r="L80" s="47">
        <v>523.10199999999998</v>
      </c>
      <c r="M80" s="47">
        <v>706.61199999999997</v>
      </c>
      <c r="N80" s="47">
        <v>416.44299999999998</v>
      </c>
      <c r="O80" s="47">
        <v>867.98249999999996</v>
      </c>
      <c r="P80" s="47">
        <v>846.13649999999996</v>
      </c>
      <c r="Q80" s="47">
        <v>896.08150000000001</v>
      </c>
      <c r="R80" s="47">
        <v>9.9999999999989008E-4</v>
      </c>
      <c r="S80" s="47">
        <v>357.05549999999999</v>
      </c>
      <c r="T80" s="47">
        <v>388.68349999999998</v>
      </c>
      <c r="U80" s="47">
        <v>906.78049999999996</v>
      </c>
      <c r="V80" s="47">
        <v>85.102999999999994</v>
      </c>
      <c r="W80" s="47">
        <v>435.4425</v>
      </c>
      <c r="X80" s="47">
        <v>515.00199999999995</v>
      </c>
      <c r="Y80" s="47">
        <v>823.90549999999996</v>
      </c>
      <c r="Z80" s="47">
        <v>226.29499999999999</v>
      </c>
      <c r="AA80" s="47">
        <v>668.03</v>
      </c>
      <c r="AB80" s="47">
        <v>295.44099999999997</v>
      </c>
      <c r="AC80" s="47">
        <v>153.82400000000001</v>
      </c>
      <c r="AD80" s="58">
        <v>296.64999999999998</v>
      </c>
    </row>
    <row r="81" spans="1:30" ht="15" customHeight="1" x14ac:dyDescent="0.25">
      <c r="A81" s="41" t="s">
        <v>346</v>
      </c>
      <c r="B81" s="46">
        <v>941.10649999999998</v>
      </c>
      <c r="C81" s="47">
        <v>935.755</v>
      </c>
      <c r="D81" s="47">
        <v>217.34</v>
      </c>
      <c r="E81" s="47">
        <v>187.70599999999999</v>
      </c>
      <c r="F81" s="47">
        <v>724.255</v>
      </c>
      <c r="G81" s="47">
        <v>845.51599999999996</v>
      </c>
      <c r="H81" s="47">
        <v>499.28500000000003</v>
      </c>
      <c r="I81" s="47">
        <v>820.50599999999997</v>
      </c>
      <c r="J81" s="47">
        <v>901.64049999999997</v>
      </c>
      <c r="K81" s="47">
        <v>179.446</v>
      </c>
      <c r="L81" s="47">
        <v>530.726</v>
      </c>
      <c r="M81" s="47">
        <v>698.98800000000006</v>
      </c>
      <c r="N81" s="47">
        <v>408.81900000000002</v>
      </c>
      <c r="O81" s="47">
        <v>860.35850000000005</v>
      </c>
      <c r="P81" s="47">
        <v>838.51250000000005</v>
      </c>
      <c r="Q81" s="47">
        <v>888.45749999999998</v>
      </c>
      <c r="R81" s="47">
        <v>7.625</v>
      </c>
      <c r="S81" s="47">
        <v>349.43150000000003</v>
      </c>
      <c r="T81" s="47">
        <v>396.3075</v>
      </c>
      <c r="U81" s="47">
        <v>899.15650000000005</v>
      </c>
      <c r="V81" s="47">
        <v>92.727000000000004</v>
      </c>
      <c r="W81" s="47">
        <v>427.81849999999997</v>
      </c>
      <c r="X81" s="47">
        <v>522.62599999999998</v>
      </c>
      <c r="Y81" s="47">
        <v>816.28150000000005</v>
      </c>
      <c r="Z81" s="47">
        <v>218.67099999999999</v>
      </c>
      <c r="AA81" s="47">
        <v>675.654</v>
      </c>
      <c r="AB81" s="47">
        <v>303.065</v>
      </c>
      <c r="AC81" s="47">
        <v>146.19999999999999</v>
      </c>
      <c r="AD81" s="58">
        <v>304.274</v>
      </c>
    </row>
    <row r="82" spans="1:30" ht="15" customHeight="1" x14ac:dyDescent="0.25">
      <c r="A82" s="41" t="s">
        <v>347</v>
      </c>
      <c r="B82" s="46">
        <v>918.13750000000005</v>
      </c>
      <c r="C82" s="47">
        <v>918.18849999999998</v>
      </c>
      <c r="D82" s="47">
        <v>194.369</v>
      </c>
      <c r="E82" s="47">
        <v>210.67699999999999</v>
      </c>
      <c r="F82" s="47">
        <v>701.28599999999994</v>
      </c>
      <c r="G82" s="47">
        <v>822.54700000000003</v>
      </c>
      <c r="H82" s="47">
        <v>522.25599999999997</v>
      </c>
      <c r="I82" s="47">
        <v>843.47699999999998</v>
      </c>
      <c r="J82" s="47">
        <v>878.67150000000004</v>
      </c>
      <c r="K82" s="47">
        <v>156.47499999999999</v>
      </c>
      <c r="L82" s="47">
        <v>553.697</v>
      </c>
      <c r="M82" s="47">
        <v>676.01900000000001</v>
      </c>
      <c r="N82" s="47">
        <v>385.85</v>
      </c>
      <c r="O82" s="47">
        <v>837.3895</v>
      </c>
      <c r="P82" s="47">
        <v>815.54349999999999</v>
      </c>
      <c r="Q82" s="47">
        <v>865.48850000000004</v>
      </c>
      <c r="R82" s="47">
        <v>30.596</v>
      </c>
      <c r="S82" s="47">
        <v>326.46249999999998</v>
      </c>
      <c r="T82" s="47">
        <v>419.27850000000001</v>
      </c>
      <c r="U82" s="47">
        <v>876.1875</v>
      </c>
      <c r="V82" s="47">
        <v>115.69799999999999</v>
      </c>
      <c r="W82" s="47">
        <v>404.84949999999998</v>
      </c>
      <c r="X82" s="47">
        <v>545.59699999999998</v>
      </c>
      <c r="Y82" s="47">
        <v>793.3125</v>
      </c>
      <c r="Z82" s="47">
        <v>195.702</v>
      </c>
      <c r="AA82" s="47">
        <v>679.06550000000004</v>
      </c>
      <c r="AB82" s="47">
        <v>326.036</v>
      </c>
      <c r="AC82" s="47">
        <v>123.229</v>
      </c>
      <c r="AD82" s="58">
        <v>327.245</v>
      </c>
    </row>
    <row r="83" spans="1:30" ht="15" customHeight="1" x14ac:dyDescent="0.25">
      <c r="A83" s="41" t="s">
        <v>348</v>
      </c>
      <c r="B83" s="46">
        <v>931.22149999999999</v>
      </c>
      <c r="C83" s="47">
        <v>931.27250000000004</v>
      </c>
      <c r="D83" s="47">
        <v>181.285</v>
      </c>
      <c r="E83" s="47">
        <v>223.761</v>
      </c>
      <c r="F83" s="47">
        <v>714.37</v>
      </c>
      <c r="G83" s="47">
        <v>835.63099999999997</v>
      </c>
      <c r="H83" s="47">
        <v>535.34</v>
      </c>
      <c r="I83" s="47">
        <v>856.56100000000004</v>
      </c>
      <c r="J83" s="47">
        <v>891.75549999999998</v>
      </c>
      <c r="K83" s="47">
        <v>169.559</v>
      </c>
      <c r="L83" s="47">
        <v>566.78099999999995</v>
      </c>
      <c r="M83" s="47">
        <v>689.10299999999995</v>
      </c>
      <c r="N83" s="47">
        <v>398.93400000000003</v>
      </c>
      <c r="O83" s="47">
        <v>850.47349999999994</v>
      </c>
      <c r="P83" s="47">
        <v>828.62750000000005</v>
      </c>
      <c r="Q83" s="47">
        <v>878.57249999999999</v>
      </c>
      <c r="R83" s="47">
        <v>43.68</v>
      </c>
      <c r="S83" s="47">
        <v>339.54649999999998</v>
      </c>
      <c r="T83" s="47">
        <v>432.36250000000001</v>
      </c>
      <c r="U83" s="47">
        <v>889.27149999999995</v>
      </c>
      <c r="V83" s="47">
        <v>128.78200000000001</v>
      </c>
      <c r="W83" s="47">
        <v>417.93349999999998</v>
      </c>
      <c r="X83" s="47">
        <v>558.68100000000004</v>
      </c>
      <c r="Y83" s="47">
        <v>806.39649999999995</v>
      </c>
      <c r="Z83" s="47">
        <v>208.786</v>
      </c>
      <c r="AA83" s="47">
        <v>692.14949999999999</v>
      </c>
      <c r="AB83" s="47">
        <v>339.12</v>
      </c>
      <c r="AC83" s="47">
        <v>136.31299999999999</v>
      </c>
      <c r="AD83" s="58">
        <v>340.32900000000001</v>
      </c>
    </row>
    <row r="84" spans="1:30" ht="15" customHeight="1" x14ac:dyDescent="0.25">
      <c r="A84" s="41" t="s">
        <v>349</v>
      </c>
      <c r="B84" s="46">
        <v>946.22149999999999</v>
      </c>
      <c r="C84" s="47">
        <v>946.27250000000004</v>
      </c>
      <c r="D84" s="47">
        <v>166.285</v>
      </c>
      <c r="E84" s="47">
        <v>238.761</v>
      </c>
      <c r="F84" s="47">
        <v>729.37</v>
      </c>
      <c r="G84" s="47">
        <v>850.63099999999997</v>
      </c>
      <c r="H84" s="47">
        <v>550.34</v>
      </c>
      <c r="I84" s="47">
        <v>871.56100000000004</v>
      </c>
      <c r="J84" s="47">
        <v>906.75549999999998</v>
      </c>
      <c r="K84" s="47">
        <v>159.87200000000001</v>
      </c>
      <c r="L84" s="47">
        <v>581.78099999999995</v>
      </c>
      <c r="M84" s="47">
        <v>704.10299999999995</v>
      </c>
      <c r="N84" s="47">
        <v>413.93400000000003</v>
      </c>
      <c r="O84" s="47">
        <v>865.47349999999994</v>
      </c>
      <c r="P84" s="47">
        <v>843.62750000000005</v>
      </c>
      <c r="Q84" s="47">
        <v>893.57249999999999</v>
      </c>
      <c r="R84" s="47">
        <v>58.68</v>
      </c>
      <c r="S84" s="47">
        <v>354.54649999999998</v>
      </c>
      <c r="T84" s="47">
        <v>447.36250000000001</v>
      </c>
      <c r="U84" s="47">
        <v>904.27149999999995</v>
      </c>
      <c r="V84" s="47">
        <v>143.78200000000001</v>
      </c>
      <c r="W84" s="47">
        <v>432.93349999999998</v>
      </c>
      <c r="X84" s="47">
        <v>573.68100000000004</v>
      </c>
      <c r="Y84" s="47">
        <v>821.39649999999995</v>
      </c>
      <c r="Z84" s="47">
        <v>223.786</v>
      </c>
      <c r="AA84" s="47">
        <v>707.14949999999999</v>
      </c>
      <c r="AB84" s="47">
        <v>354.12</v>
      </c>
      <c r="AC84" s="47">
        <v>126.626</v>
      </c>
      <c r="AD84" s="58">
        <v>355.32900000000001</v>
      </c>
    </row>
    <row r="85" spans="1:30" ht="15" customHeight="1" x14ac:dyDescent="0.25">
      <c r="A85" s="41" t="s">
        <v>350</v>
      </c>
      <c r="B85" s="46">
        <v>959.85850000000005</v>
      </c>
      <c r="C85" s="47">
        <v>959.90949999999998</v>
      </c>
      <c r="D85" s="47">
        <v>152.648</v>
      </c>
      <c r="E85" s="47">
        <v>252.398</v>
      </c>
      <c r="F85" s="47">
        <v>743.00699999999995</v>
      </c>
      <c r="G85" s="47">
        <v>864.26800000000003</v>
      </c>
      <c r="H85" s="47">
        <v>563.97699999999998</v>
      </c>
      <c r="I85" s="47">
        <v>885.19799999999998</v>
      </c>
      <c r="J85" s="47">
        <v>920.39250000000004</v>
      </c>
      <c r="K85" s="47">
        <v>146.23500000000001</v>
      </c>
      <c r="L85" s="47">
        <v>595.41800000000001</v>
      </c>
      <c r="M85" s="47">
        <v>717.74</v>
      </c>
      <c r="N85" s="47">
        <v>427.57100000000003</v>
      </c>
      <c r="O85" s="47">
        <v>879.1105</v>
      </c>
      <c r="P85" s="47">
        <v>857.2645</v>
      </c>
      <c r="Q85" s="47">
        <v>907.20950000000005</v>
      </c>
      <c r="R85" s="47">
        <v>72.316999999999993</v>
      </c>
      <c r="S85" s="47">
        <v>368.18349999999998</v>
      </c>
      <c r="T85" s="47">
        <v>460.99950000000001</v>
      </c>
      <c r="U85" s="47">
        <v>917.9085</v>
      </c>
      <c r="V85" s="47">
        <v>157.41900000000001</v>
      </c>
      <c r="W85" s="47">
        <v>446.57049999999998</v>
      </c>
      <c r="X85" s="47">
        <v>587.31799999999998</v>
      </c>
      <c r="Y85" s="47">
        <v>835.0335</v>
      </c>
      <c r="Z85" s="47">
        <v>237.423</v>
      </c>
      <c r="AA85" s="47">
        <v>720.78650000000005</v>
      </c>
      <c r="AB85" s="47">
        <v>367.75700000000001</v>
      </c>
      <c r="AC85" s="47">
        <v>112.989</v>
      </c>
      <c r="AD85" s="58">
        <v>368.96600000000001</v>
      </c>
    </row>
    <row r="86" spans="1:30" ht="15" customHeight="1" x14ac:dyDescent="0.25">
      <c r="A86" s="41" t="s">
        <v>351</v>
      </c>
      <c r="B86" s="46">
        <v>970.85850000000005</v>
      </c>
      <c r="C86" s="47">
        <v>970.90949999999998</v>
      </c>
      <c r="D86" s="47">
        <v>141.648</v>
      </c>
      <c r="E86" s="47">
        <v>263.39800000000002</v>
      </c>
      <c r="F86" s="47">
        <v>754.00699999999995</v>
      </c>
      <c r="G86" s="47">
        <v>875.26800000000003</v>
      </c>
      <c r="H86" s="47">
        <v>574.97699999999998</v>
      </c>
      <c r="I86" s="47">
        <v>896.19799999999998</v>
      </c>
      <c r="J86" s="47">
        <v>931.39250000000004</v>
      </c>
      <c r="K86" s="47">
        <v>135.23500000000001</v>
      </c>
      <c r="L86" s="47">
        <v>606.41800000000001</v>
      </c>
      <c r="M86" s="47">
        <v>728.74</v>
      </c>
      <c r="N86" s="47">
        <v>438.57100000000003</v>
      </c>
      <c r="O86" s="47">
        <v>890.1105</v>
      </c>
      <c r="P86" s="47">
        <v>868.2645</v>
      </c>
      <c r="Q86" s="47">
        <v>918.20950000000005</v>
      </c>
      <c r="R86" s="47">
        <v>83.316999999999993</v>
      </c>
      <c r="S86" s="47">
        <v>379.18349999999998</v>
      </c>
      <c r="T86" s="47">
        <v>471.99950000000001</v>
      </c>
      <c r="U86" s="47">
        <v>928.9085</v>
      </c>
      <c r="V86" s="47">
        <v>168.41900000000001</v>
      </c>
      <c r="W86" s="47">
        <v>457.57049999999998</v>
      </c>
      <c r="X86" s="47">
        <v>598.31799999999998</v>
      </c>
      <c r="Y86" s="47">
        <v>846.0335</v>
      </c>
      <c r="Z86" s="47">
        <v>248.423</v>
      </c>
      <c r="AA86" s="47">
        <v>731.78650000000005</v>
      </c>
      <c r="AB86" s="47">
        <v>378.75700000000001</v>
      </c>
      <c r="AC86" s="47">
        <v>101.989</v>
      </c>
      <c r="AD86" s="58">
        <v>379.96600000000001</v>
      </c>
    </row>
    <row r="87" spans="1:30" ht="15" customHeight="1" x14ac:dyDescent="0.25">
      <c r="A87" s="41" t="s">
        <v>352</v>
      </c>
      <c r="B87" s="46">
        <v>979.0625</v>
      </c>
      <c r="C87" s="47">
        <v>979.11350000000004</v>
      </c>
      <c r="D87" s="47">
        <v>133.44399999999999</v>
      </c>
      <c r="E87" s="47">
        <v>271.60199999999998</v>
      </c>
      <c r="F87" s="47">
        <v>762.21100000000001</v>
      </c>
      <c r="G87" s="47">
        <v>870.33</v>
      </c>
      <c r="H87" s="47">
        <v>583.18100000000004</v>
      </c>
      <c r="I87" s="47">
        <v>904.40200000000004</v>
      </c>
      <c r="J87" s="47">
        <v>939.59649999999999</v>
      </c>
      <c r="K87" s="47">
        <v>127.03100000000001</v>
      </c>
      <c r="L87" s="47">
        <v>614.62199999999996</v>
      </c>
      <c r="M87" s="47">
        <v>723.80200000000002</v>
      </c>
      <c r="N87" s="47">
        <v>433.63299999999998</v>
      </c>
      <c r="O87" s="47">
        <v>898.31449999999995</v>
      </c>
      <c r="P87" s="47">
        <v>876.46849999999995</v>
      </c>
      <c r="Q87" s="47">
        <v>926.4135</v>
      </c>
      <c r="R87" s="47">
        <v>91.521000000000001</v>
      </c>
      <c r="S87" s="47">
        <v>387.38749999999999</v>
      </c>
      <c r="T87" s="47">
        <v>480.20350000000002</v>
      </c>
      <c r="U87" s="47">
        <v>937.11249999999995</v>
      </c>
      <c r="V87" s="47">
        <v>176.62299999999999</v>
      </c>
      <c r="W87" s="47">
        <v>465.77449999999999</v>
      </c>
      <c r="X87" s="47">
        <v>606.52200000000005</v>
      </c>
      <c r="Y87" s="47">
        <v>854.23749999999995</v>
      </c>
      <c r="Z87" s="47">
        <v>256.62700000000001</v>
      </c>
      <c r="AA87" s="47">
        <v>739.9905</v>
      </c>
      <c r="AB87" s="47">
        <v>386.96100000000001</v>
      </c>
      <c r="AC87" s="47">
        <v>93.784999999999997</v>
      </c>
      <c r="AD87" s="58">
        <v>388.17</v>
      </c>
    </row>
    <row r="88" spans="1:30" ht="15" customHeight="1" x14ac:dyDescent="0.25">
      <c r="A88" s="41" t="s">
        <v>353</v>
      </c>
      <c r="B88" s="46">
        <v>1214.4459999999999</v>
      </c>
      <c r="C88" s="47">
        <v>803.30600000000004</v>
      </c>
      <c r="D88" s="47">
        <v>695.26199999999994</v>
      </c>
      <c r="E88" s="47">
        <v>541.63599999999997</v>
      </c>
      <c r="F88" s="47">
        <v>1202.1769999999999</v>
      </c>
      <c r="G88" s="47">
        <v>1323.4380000000001</v>
      </c>
      <c r="H88" s="47">
        <v>21.363</v>
      </c>
      <c r="I88" s="47">
        <v>614.53</v>
      </c>
      <c r="J88" s="47">
        <v>1174.98</v>
      </c>
      <c r="K88" s="47">
        <v>657.36800000000005</v>
      </c>
      <c r="L88" s="47">
        <v>324.75</v>
      </c>
      <c r="M88" s="47">
        <v>1176.9100000000001</v>
      </c>
      <c r="N88" s="47">
        <v>886.74099999999999</v>
      </c>
      <c r="O88" s="47">
        <v>1133.6980000000001</v>
      </c>
      <c r="P88" s="47">
        <v>1111.8520000000001</v>
      </c>
      <c r="Q88" s="47">
        <v>1161.797</v>
      </c>
      <c r="R88" s="47">
        <v>470.29899999999998</v>
      </c>
      <c r="S88" s="47">
        <v>796.04849999999999</v>
      </c>
      <c r="T88" s="47">
        <v>190.33150000000001</v>
      </c>
      <c r="U88" s="47">
        <v>1172.4960000000001</v>
      </c>
      <c r="V88" s="47">
        <v>385.19499999999999</v>
      </c>
      <c r="W88" s="47">
        <v>874.43550000000005</v>
      </c>
      <c r="X88" s="47">
        <v>316.64999999999998</v>
      </c>
      <c r="Y88" s="47">
        <v>1089.6210000000001</v>
      </c>
      <c r="Z88" s="47">
        <v>696.59299999999996</v>
      </c>
      <c r="AA88" s="47">
        <v>469.678</v>
      </c>
      <c r="AB88" s="47">
        <v>423.983</v>
      </c>
      <c r="AC88" s="47">
        <v>624.12199999999996</v>
      </c>
      <c r="AD88" s="58">
        <v>676.37599999999998</v>
      </c>
    </row>
    <row r="89" spans="1:30" ht="15" customHeight="1" x14ac:dyDescent="0.25">
      <c r="A89" s="41" t="s">
        <v>354</v>
      </c>
      <c r="B89" s="46">
        <v>1001.1515000000001</v>
      </c>
      <c r="C89" s="47">
        <v>1001.2025</v>
      </c>
      <c r="D89" s="47">
        <v>111.355</v>
      </c>
      <c r="E89" s="47">
        <v>293.69099999999997</v>
      </c>
      <c r="F89" s="47">
        <v>784.3</v>
      </c>
      <c r="G89" s="47">
        <v>848.24099999999999</v>
      </c>
      <c r="H89" s="47">
        <v>605.27</v>
      </c>
      <c r="I89" s="47">
        <v>926.49099999999999</v>
      </c>
      <c r="J89" s="47">
        <v>961.68550000000005</v>
      </c>
      <c r="K89" s="47">
        <v>104.94199999999999</v>
      </c>
      <c r="L89" s="47">
        <v>636.71100000000001</v>
      </c>
      <c r="M89" s="47">
        <v>701.71299999999997</v>
      </c>
      <c r="N89" s="47">
        <v>411.54399999999998</v>
      </c>
      <c r="O89" s="47">
        <v>920.40350000000001</v>
      </c>
      <c r="P89" s="47">
        <v>898.5575</v>
      </c>
      <c r="Q89" s="47">
        <v>948.50250000000005</v>
      </c>
      <c r="R89" s="47">
        <v>113.61</v>
      </c>
      <c r="S89" s="47">
        <v>409.47649999999999</v>
      </c>
      <c r="T89" s="47">
        <v>502.29250000000002</v>
      </c>
      <c r="U89" s="47">
        <v>959.20150000000001</v>
      </c>
      <c r="V89" s="47">
        <v>198.71199999999999</v>
      </c>
      <c r="W89" s="47">
        <v>487.86349999999999</v>
      </c>
      <c r="X89" s="47">
        <v>628.61099999999999</v>
      </c>
      <c r="Y89" s="47">
        <v>876.32650000000001</v>
      </c>
      <c r="Z89" s="47">
        <v>250.2</v>
      </c>
      <c r="AA89" s="47">
        <v>762.07950000000005</v>
      </c>
      <c r="AB89" s="47">
        <v>409.05</v>
      </c>
      <c r="AC89" s="47">
        <v>71.695999999999998</v>
      </c>
      <c r="AD89" s="58">
        <v>410.25900000000001</v>
      </c>
    </row>
    <row r="90" spans="1:30" ht="15" customHeight="1" x14ac:dyDescent="0.25">
      <c r="A90" s="41" t="s">
        <v>355</v>
      </c>
      <c r="B90" s="46">
        <v>1017.0085</v>
      </c>
      <c r="C90" s="47">
        <v>1017.0595</v>
      </c>
      <c r="D90" s="47">
        <v>95.498000000000005</v>
      </c>
      <c r="E90" s="47">
        <v>309.548</v>
      </c>
      <c r="F90" s="47">
        <v>800.15700000000004</v>
      </c>
      <c r="G90" s="47">
        <v>854.54399999999998</v>
      </c>
      <c r="H90" s="47">
        <v>621.12699999999995</v>
      </c>
      <c r="I90" s="47">
        <v>942.34799999999996</v>
      </c>
      <c r="J90" s="47">
        <v>977.54250000000002</v>
      </c>
      <c r="K90" s="47">
        <v>111.245</v>
      </c>
      <c r="L90" s="47">
        <v>652.56799999999998</v>
      </c>
      <c r="M90" s="47">
        <v>708.01599999999996</v>
      </c>
      <c r="N90" s="47">
        <v>417.84699999999998</v>
      </c>
      <c r="O90" s="47">
        <v>936.26049999999998</v>
      </c>
      <c r="P90" s="47">
        <v>914.41449999999998</v>
      </c>
      <c r="Q90" s="47">
        <v>964.35950000000003</v>
      </c>
      <c r="R90" s="47">
        <v>129.46700000000001</v>
      </c>
      <c r="S90" s="47">
        <v>425.33350000000002</v>
      </c>
      <c r="T90" s="47">
        <v>518.14949999999999</v>
      </c>
      <c r="U90" s="47">
        <v>975.05849999999998</v>
      </c>
      <c r="V90" s="47">
        <v>214.56899999999999</v>
      </c>
      <c r="W90" s="47">
        <v>503.72050000000002</v>
      </c>
      <c r="X90" s="47">
        <v>644.46799999999996</v>
      </c>
      <c r="Y90" s="47">
        <v>892.18349999999998</v>
      </c>
      <c r="Z90" s="47">
        <v>256.50299999999999</v>
      </c>
      <c r="AA90" s="47">
        <v>777.93650000000002</v>
      </c>
      <c r="AB90" s="47">
        <v>424.90699999999998</v>
      </c>
      <c r="AC90" s="47">
        <v>77.998999999999995</v>
      </c>
      <c r="AD90" s="58">
        <v>426.11599999999999</v>
      </c>
    </row>
    <row r="91" spans="1:30" ht="15" customHeight="1" x14ac:dyDescent="0.25">
      <c r="A91" s="41" t="s">
        <v>356</v>
      </c>
      <c r="B91" s="46">
        <v>1029.9295</v>
      </c>
      <c r="C91" s="47">
        <v>1029.9804999999999</v>
      </c>
      <c r="D91" s="47">
        <v>82.576999999999998</v>
      </c>
      <c r="E91" s="47">
        <v>322.46899999999999</v>
      </c>
      <c r="F91" s="47">
        <v>813.07799999999997</v>
      </c>
      <c r="G91" s="47">
        <v>867.46500000000003</v>
      </c>
      <c r="H91" s="47">
        <v>634.048</v>
      </c>
      <c r="I91" s="47">
        <v>955.26900000000001</v>
      </c>
      <c r="J91" s="47">
        <v>990.46349999999995</v>
      </c>
      <c r="K91" s="47">
        <v>124.166</v>
      </c>
      <c r="L91" s="47">
        <v>665.48900000000003</v>
      </c>
      <c r="M91" s="47">
        <v>720.93700000000001</v>
      </c>
      <c r="N91" s="47">
        <v>430.76799999999997</v>
      </c>
      <c r="O91" s="47">
        <v>949.18150000000003</v>
      </c>
      <c r="P91" s="47">
        <v>927.33550000000002</v>
      </c>
      <c r="Q91" s="47">
        <v>977.28049999999996</v>
      </c>
      <c r="R91" s="47">
        <v>142.38800000000001</v>
      </c>
      <c r="S91" s="47">
        <v>438.25450000000001</v>
      </c>
      <c r="T91" s="47">
        <v>531.07050000000004</v>
      </c>
      <c r="U91" s="47">
        <v>987.97950000000003</v>
      </c>
      <c r="V91" s="47">
        <v>227.49</v>
      </c>
      <c r="W91" s="47">
        <v>516.64149999999995</v>
      </c>
      <c r="X91" s="47">
        <v>657.38900000000001</v>
      </c>
      <c r="Y91" s="47">
        <v>905.10450000000003</v>
      </c>
      <c r="Z91" s="47">
        <v>269.42399999999998</v>
      </c>
      <c r="AA91" s="47">
        <v>790.85749999999996</v>
      </c>
      <c r="AB91" s="47">
        <v>437.82799999999997</v>
      </c>
      <c r="AC91" s="47">
        <v>90.92</v>
      </c>
      <c r="AD91" s="58">
        <v>439.03699999999998</v>
      </c>
    </row>
    <row r="92" spans="1:30" ht="15" customHeight="1" x14ac:dyDescent="0.25">
      <c r="A92" s="41" t="s">
        <v>357</v>
      </c>
      <c r="B92" s="46">
        <v>1035.1385</v>
      </c>
      <c r="C92" s="47">
        <v>1035.1895</v>
      </c>
      <c r="D92" s="47">
        <v>77.367999999999995</v>
      </c>
      <c r="E92" s="47">
        <v>327.678</v>
      </c>
      <c r="F92" s="47">
        <v>818.28700000000003</v>
      </c>
      <c r="G92" s="47">
        <v>872.67399999999998</v>
      </c>
      <c r="H92" s="47">
        <v>639.25699999999995</v>
      </c>
      <c r="I92" s="47">
        <v>960.47799999999995</v>
      </c>
      <c r="J92" s="47">
        <v>995.67250000000001</v>
      </c>
      <c r="K92" s="47">
        <v>129.375</v>
      </c>
      <c r="L92" s="47">
        <v>670.69799999999998</v>
      </c>
      <c r="M92" s="47">
        <v>726.14599999999996</v>
      </c>
      <c r="N92" s="47">
        <v>435.97699999999998</v>
      </c>
      <c r="O92" s="47">
        <v>954.39049999999997</v>
      </c>
      <c r="P92" s="47">
        <v>932.54449999999997</v>
      </c>
      <c r="Q92" s="47">
        <v>982.48950000000002</v>
      </c>
      <c r="R92" s="47">
        <v>147.59700000000001</v>
      </c>
      <c r="S92" s="47">
        <v>443.46350000000001</v>
      </c>
      <c r="T92" s="47">
        <v>536.27949999999998</v>
      </c>
      <c r="U92" s="47">
        <v>993.18849999999998</v>
      </c>
      <c r="V92" s="47">
        <v>232.69900000000001</v>
      </c>
      <c r="W92" s="47">
        <v>521.85050000000001</v>
      </c>
      <c r="X92" s="47">
        <v>662.59799999999996</v>
      </c>
      <c r="Y92" s="47">
        <v>910.31349999999998</v>
      </c>
      <c r="Z92" s="47">
        <v>274.63299999999998</v>
      </c>
      <c r="AA92" s="47">
        <v>796.06650000000002</v>
      </c>
      <c r="AB92" s="47">
        <v>443.03699999999998</v>
      </c>
      <c r="AC92" s="47">
        <v>96.129000000000005</v>
      </c>
      <c r="AD92" s="58">
        <v>444.24599999999998</v>
      </c>
    </row>
    <row r="93" spans="1:30" ht="15" customHeight="1" x14ac:dyDescent="0.25">
      <c r="A93" s="41" t="s">
        <v>358</v>
      </c>
      <c r="B93" s="46">
        <v>1038.6675</v>
      </c>
      <c r="C93" s="47">
        <v>1038.7184999999999</v>
      </c>
      <c r="D93" s="47">
        <v>73.838999999999999</v>
      </c>
      <c r="E93" s="47">
        <v>331.20699999999999</v>
      </c>
      <c r="F93" s="47">
        <v>821.81600000000003</v>
      </c>
      <c r="G93" s="47">
        <v>876.20299999999997</v>
      </c>
      <c r="H93" s="47">
        <v>642.78599999999994</v>
      </c>
      <c r="I93" s="47">
        <v>964.00699999999995</v>
      </c>
      <c r="J93" s="47">
        <v>999.20150000000001</v>
      </c>
      <c r="K93" s="47">
        <v>132.904</v>
      </c>
      <c r="L93" s="47">
        <v>674.22699999999998</v>
      </c>
      <c r="M93" s="47">
        <v>729.67499999999995</v>
      </c>
      <c r="N93" s="47">
        <v>439.50599999999997</v>
      </c>
      <c r="O93" s="47">
        <v>957.91949999999997</v>
      </c>
      <c r="P93" s="47">
        <v>936.07349999999997</v>
      </c>
      <c r="Q93" s="47">
        <v>986.01850000000002</v>
      </c>
      <c r="R93" s="47">
        <v>151.126</v>
      </c>
      <c r="S93" s="47">
        <v>446.99250000000001</v>
      </c>
      <c r="T93" s="47">
        <v>539.80849999999998</v>
      </c>
      <c r="U93" s="47">
        <v>996.71749999999997</v>
      </c>
      <c r="V93" s="47">
        <v>236.22800000000001</v>
      </c>
      <c r="W93" s="47">
        <v>525.37950000000001</v>
      </c>
      <c r="X93" s="47">
        <v>666.12699999999995</v>
      </c>
      <c r="Y93" s="47">
        <v>913.84249999999997</v>
      </c>
      <c r="Z93" s="47">
        <v>278.16199999999998</v>
      </c>
      <c r="AA93" s="47">
        <v>799.59550000000002</v>
      </c>
      <c r="AB93" s="47">
        <v>446.56599999999997</v>
      </c>
      <c r="AC93" s="47">
        <v>99.658000000000001</v>
      </c>
      <c r="AD93" s="58">
        <v>447.77499999999998</v>
      </c>
    </row>
    <row r="94" spans="1:30" ht="15" customHeight="1" x14ac:dyDescent="0.25">
      <c r="A94" s="41" t="s">
        <v>359</v>
      </c>
      <c r="B94" s="46">
        <v>1047.0815</v>
      </c>
      <c r="C94" s="47">
        <v>1047.1324999999999</v>
      </c>
      <c r="D94" s="47">
        <v>65.424999999999997</v>
      </c>
      <c r="E94" s="47">
        <v>339.62099999999998</v>
      </c>
      <c r="F94" s="47">
        <v>830.23</v>
      </c>
      <c r="G94" s="47">
        <v>884.61699999999996</v>
      </c>
      <c r="H94" s="47">
        <v>651.20000000000005</v>
      </c>
      <c r="I94" s="47">
        <v>972.42100000000005</v>
      </c>
      <c r="J94" s="47">
        <v>1007.6155</v>
      </c>
      <c r="K94" s="47">
        <v>141.31800000000001</v>
      </c>
      <c r="L94" s="47">
        <v>682.64099999999996</v>
      </c>
      <c r="M94" s="47">
        <v>738.08900000000006</v>
      </c>
      <c r="N94" s="47">
        <v>447.92</v>
      </c>
      <c r="O94" s="47">
        <v>966.33349999999996</v>
      </c>
      <c r="P94" s="47">
        <v>944.48749999999995</v>
      </c>
      <c r="Q94" s="47">
        <v>994.4325</v>
      </c>
      <c r="R94" s="47">
        <v>159.54</v>
      </c>
      <c r="S94" s="47">
        <v>455.40649999999999</v>
      </c>
      <c r="T94" s="47">
        <v>548.22249999999997</v>
      </c>
      <c r="U94" s="47">
        <v>1005.1315</v>
      </c>
      <c r="V94" s="47">
        <v>244.642</v>
      </c>
      <c r="W94" s="47">
        <v>533.79349999999999</v>
      </c>
      <c r="X94" s="47">
        <v>674.54100000000005</v>
      </c>
      <c r="Y94" s="47">
        <v>922.25649999999996</v>
      </c>
      <c r="Z94" s="47">
        <v>286.57600000000002</v>
      </c>
      <c r="AA94" s="47">
        <v>808.0095</v>
      </c>
      <c r="AB94" s="47">
        <v>454.98</v>
      </c>
      <c r="AC94" s="47">
        <v>108.072</v>
      </c>
      <c r="AD94" s="58">
        <v>456.18900000000002</v>
      </c>
    </row>
    <row r="95" spans="1:30" ht="15" customHeight="1" x14ac:dyDescent="0.25">
      <c r="A95" s="41" t="s">
        <v>360</v>
      </c>
      <c r="B95" s="46">
        <v>1054.2435</v>
      </c>
      <c r="C95" s="47">
        <v>1054.2945</v>
      </c>
      <c r="D95" s="47">
        <v>58.262999999999998</v>
      </c>
      <c r="E95" s="47">
        <v>346.78300000000002</v>
      </c>
      <c r="F95" s="47">
        <v>837.39200000000005</v>
      </c>
      <c r="G95" s="47">
        <v>891.779</v>
      </c>
      <c r="H95" s="47">
        <v>658.36199999999997</v>
      </c>
      <c r="I95" s="47">
        <v>979.58299999999997</v>
      </c>
      <c r="J95" s="47">
        <v>1014.7775</v>
      </c>
      <c r="K95" s="47">
        <v>148.47999999999999</v>
      </c>
      <c r="L95" s="47">
        <v>689.803</v>
      </c>
      <c r="M95" s="47">
        <v>745.25099999999998</v>
      </c>
      <c r="N95" s="47">
        <v>455.08199999999999</v>
      </c>
      <c r="O95" s="47">
        <v>973.49549999999999</v>
      </c>
      <c r="P95" s="47">
        <v>951.64949999999999</v>
      </c>
      <c r="Q95" s="47">
        <v>1001.5945</v>
      </c>
      <c r="R95" s="47">
        <v>166.702</v>
      </c>
      <c r="S95" s="47">
        <v>462.56849999999997</v>
      </c>
      <c r="T95" s="47">
        <v>555.3845</v>
      </c>
      <c r="U95" s="47">
        <v>1012.2935</v>
      </c>
      <c r="V95" s="47">
        <v>251.804</v>
      </c>
      <c r="W95" s="47">
        <v>540.95550000000003</v>
      </c>
      <c r="X95" s="47">
        <v>681.70299999999997</v>
      </c>
      <c r="Y95" s="47">
        <v>929.41849999999999</v>
      </c>
      <c r="Z95" s="47">
        <v>293.738</v>
      </c>
      <c r="AA95" s="47">
        <v>815.17150000000004</v>
      </c>
      <c r="AB95" s="47">
        <v>462.142</v>
      </c>
      <c r="AC95" s="47">
        <v>115.23399999999999</v>
      </c>
      <c r="AD95" s="58">
        <v>463.351</v>
      </c>
    </row>
    <row r="96" spans="1:30" ht="15" customHeight="1" x14ac:dyDescent="0.25">
      <c r="A96" s="41" t="s">
        <v>361</v>
      </c>
      <c r="B96" s="46">
        <v>1062.8465000000001</v>
      </c>
      <c r="C96" s="47">
        <v>1062.8975</v>
      </c>
      <c r="D96" s="47">
        <v>49.66</v>
      </c>
      <c r="E96" s="47">
        <v>355.38600000000002</v>
      </c>
      <c r="F96" s="47">
        <v>845.995</v>
      </c>
      <c r="G96" s="47">
        <v>900.38199999999995</v>
      </c>
      <c r="H96" s="47">
        <v>666.96500000000003</v>
      </c>
      <c r="I96" s="47">
        <v>988.18600000000004</v>
      </c>
      <c r="J96" s="47">
        <v>1023.3805</v>
      </c>
      <c r="K96" s="47">
        <v>157.083</v>
      </c>
      <c r="L96" s="47">
        <v>698.40599999999995</v>
      </c>
      <c r="M96" s="47">
        <v>753.85400000000004</v>
      </c>
      <c r="N96" s="47">
        <v>463.685</v>
      </c>
      <c r="O96" s="47">
        <v>982.09849999999994</v>
      </c>
      <c r="P96" s="47">
        <v>960.25250000000005</v>
      </c>
      <c r="Q96" s="47">
        <v>1010.1975</v>
      </c>
      <c r="R96" s="47">
        <v>175.30500000000001</v>
      </c>
      <c r="S96" s="47">
        <v>471.17149999999998</v>
      </c>
      <c r="T96" s="47">
        <v>563.98749999999995</v>
      </c>
      <c r="U96" s="47">
        <v>1020.8964999999999</v>
      </c>
      <c r="V96" s="47">
        <v>260.40699999999998</v>
      </c>
      <c r="W96" s="47">
        <v>549.55849999999998</v>
      </c>
      <c r="X96" s="47">
        <v>690.30600000000004</v>
      </c>
      <c r="Y96" s="47">
        <v>938.02149999999995</v>
      </c>
      <c r="Z96" s="47">
        <v>302.34100000000001</v>
      </c>
      <c r="AA96" s="47">
        <v>823.77449999999999</v>
      </c>
      <c r="AB96" s="47">
        <v>470.745</v>
      </c>
      <c r="AC96" s="47">
        <v>123.837</v>
      </c>
      <c r="AD96" s="58">
        <v>471.95400000000001</v>
      </c>
    </row>
    <row r="97" spans="1:30" ht="15" customHeight="1" x14ac:dyDescent="0.25">
      <c r="A97" s="41" t="s">
        <v>362</v>
      </c>
      <c r="B97" s="46">
        <v>1065.3405</v>
      </c>
      <c r="C97" s="47">
        <v>1065.3915</v>
      </c>
      <c r="D97" s="47">
        <v>47.165999999999997</v>
      </c>
      <c r="E97" s="47">
        <v>357.88</v>
      </c>
      <c r="F97" s="47">
        <v>848.48900000000003</v>
      </c>
      <c r="G97" s="47">
        <v>902.87599999999998</v>
      </c>
      <c r="H97" s="47">
        <v>669.45899999999995</v>
      </c>
      <c r="I97" s="47">
        <v>990.68</v>
      </c>
      <c r="J97" s="47">
        <v>1025.8744999999999</v>
      </c>
      <c r="K97" s="47">
        <v>159.577</v>
      </c>
      <c r="L97" s="47">
        <v>700.9</v>
      </c>
      <c r="M97" s="47">
        <v>756.34799999999996</v>
      </c>
      <c r="N97" s="47">
        <v>466.17899999999997</v>
      </c>
      <c r="O97" s="47">
        <v>984.59249999999997</v>
      </c>
      <c r="P97" s="47">
        <v>962.74649999999997</v>
      </c>
      <c r="Q97" s="47">
        <v>1012.6915</v>
      </c>
      <c r="R97" s="47">
        <v>177.79900000000001</v>
      </c>
      <c r="S97" s="47">
        <v>473.66550000000001</v>
      </c>
      <c r="T97" s="47">
        <v>566.48149999999998</v>
      </c>
      <c r="U97" s="47">
        <v>1023.3905</v>
      </c>
      <c r="V97" s="47">
        <v>262.90100000000001</v>
      </c>
      <c r="W97" s="47">
        <v>552.05250000000001</v>
      </c>
      <c r="X97" s="47">
        <v>692.8</v>
      </c>
      <c r="Y97" s="47">
        <v>940.51549999999997</v>
      </c>
      <c r="Z97" s="47">
        <v>304.83499999999998</v>
      </c>
      <c r="AA97" s="47">
        <v>826.26850000000002</v>
      </c>
      <c r="AB97" s="47">
        <v>473.23899999999998</v>
      </c>
      <c r="AC97" s="47">
        <v>126.331</v>
      </c>
      <c r="AD97" s="58">
        <v>474.44799999999998</v>
      </c>
    </row>
    <row r="98" spans="1:30" ht="15" customHeight="1" x14ac:dyDescent="0.25">
      <c r="A98" s="41" t="s">
        <v>363</v>
      </c>
      <c r="B98" s="46">
        <v>1079.7474999999999</v>
      </c>
      <c r="C98" s="47">
        <v>1079.7985000000001</v>
      </c>
      <c r="D98" s="47">
        <v>32.759</v>
      </c>
      <c r="E98" s="47">
        <v>372.28699999999998</v>
      </c>
      <c r="F98" s="47">
        <v>862.89599999999996</v>
      </c>
      <c r="G98" s="47">
        <v>917.28300000000002</v>
      </c>
      <c r="H98" s="47">
        <v>683.86599999999999</v>
      </c>
      <c r="I98" s="47">
        <v>1005.087</v>
      </c>
      <c r="J98" s="47">
        <v>1040.2815000000001</v>
      </c>
      <c r="K98" s="47">
        <v>173.98400000000001</v>
      </c>
      <c r="L98" s="47">
        <v>715.30700000000002</v>
      </c>
      <c r="M98" s="47">
        <v>770.755</v>
      </c>
      <c r="N98" s="47">
        <v>480.58600000000001</v>
      </c>
      <c r="O98" s="47">
        <v>998.99950000000001</v>
      </c>
      <c r="P98" s="47">
        <v>977.15350000000001</v>
      </c>
      <c r="Q98" s="47">
        <v>1027.0985000000001</v>
      </c>
      <c r="R98" s="47">
        <v>192.20599999999999</v>
      </c>
      <c r="S98" s="47">
        <v>488.07249999999999</v>
      </c>
      <c r="T98" s="47">
        <v>580.88850000000002</v>
      </c>
      <c r="U98" s="47">
        <v>1037.7974999999999</v>
      </c>
      <c r="V98" s="47">
        <v>277.30799999999999</v>
      </c>
      <c r="W98" s="47">
        <v>566.45950000000005</v>
      </c>
      <c r="X98" s="47">
        <v>707.20699999999999</v>
      </c>
      <c r="Y98" s="47">
        <v>954.92250000000001</v>
      </c>
      <c r="Z98" s="47">
        <v>319.24200000000002</v>
      </c>
      <c r="AA98" s="47">
        <v>840.67550000000006</v>
      </c>
      <c r="AB98" s="47">
        <v>487.64600000000002</v>
      </c>
      <c r="AC98" s="47">
        <v>140.738</v>
      </c>
      <c r="AD98" s="58">
        <v>488.85500000000002</v>
      </c>
    </row>
    <row r="99" spans="1:30" ht="15" customHeight="1" x14ac:dyDescent="0.25">
      <c r="A99" s="41" t="s">
        <v>364</v>
      </c>
      <c r="B99" s="46">
        <v>1097.0255</v>
      </c>
      <c r="C99" s="47">
        <v>1097.0764999999999</v>
      </c>
      <c r="D99" s="47">
        <v>15.481</v>
      </c>
      <c r="E99" s="47">
        <v>389.565</v>
      </c>
      <c r="F99" s="47">
        <v>880.17399999999998</v>
      </c>
      <c r="G99" s="47">
        <v>934.56100000000004</v>
      </c>
      <c r="H99" s="47">
        <v>701.14400000000001</v>
      </c>
      <c r="I99" s="47">
        <v>1022.365</v>
      </c>
      <c r="J99" s="47">
        <v>1057.5595000000001</v>
      </c>
      <c r="K99" s="47">
        <v>191.262</v>
      </c>
      <c r="L99" s="47">
        <v>732.58500000000004</v>
      </c>
      <c r="M99" s="47">
        <v>788.03300000000002</v>
      </c>
      <c r="N99" s="47">
        <v>497.86399999999998</v>
      </c>
      <c r="O99" s="47">
        <v>1016.2775</v>
      </c>
      <c r="P99" s="47">
        <v>994.43150000000003</v>
      </c>
      <c r="Q99" s="47">
        <v>1044.3765000000001</v>
      </c>
      <c r="R99" s="47">
        <v>209.48400000000001</v>
      </c>
      <c r="S99" s="47">
        <v>505.35050000000001</v>
      </c>
      <c r="T99" s="47">
        <v>598.16650000000004</v>
      </c>
      <c r="U99" s="47">
        <v>1055.0754999999999</v>
      </c>
      <c r="V99" s="47">
        <v>294.58600000000001</v>
      </c>
      <c r="W99" s="47">
        <v>583.73749999999995</v>
      </c>
      <c r="X99" s="47">
        <v>724.48500000000001</v>
      </c>
      <c r="Y99" s="47">
        <v>972.20050000000003</v>
      </c>
      <c r="Z99" s="47">
        <v>336.52</v>
      </c>
      <c r="AA99" s="47">
        <v>857.95349999999996</v>
      </c>
      <c r="AB99" s="47">
        <v>504.92399999999998</v>
      </c>
      <c r="AC99" s="47">
        <v>158.01599999999999</v>
      </c>
      <c r="AD99" s="58">
        <v>506.13299999999998</v>
      </c>
    </row>
    <row r="100" spans="1:30" ht="15" customHeight="1" x14ac:dyDescent="0.25">
      <c r="A100" s="41" t="s">
        <v>365</v>
      </c>
      <c r="B100" s="46">
        <v>1109.5065</v>
      </c>
      <c r="C100" s="47">
        <v>1109.5574999999999</v>
      </c>
      <c r="D100" s="47">
        <v>3</v>
      </c>
      <c r="E100" s="47">
        <v>402.04599999999999</v>
      </c>
      <c r="F100" s="47">
        <v>892.65499999999997</v>
      </c>
      <c r="G100" s="47">
        <v>947.04200000000003</v>
      </c>
      <c r="H100" s="47">
        <v>713.625</v>
      </c>
      <c r="I100" s="47">
        <v>1034.846</v>
      </c>
      <c r="J100" s="47">
        <v>1070.0405000000001</v>
      </c>
      <c r="K100" s="47">
        <v>203.74299999999999</v>
      </c>
      <c r="L100" s="47">
        <v>745.06600000000003</v>
      </c>
      <c r="M100" s="47">
        <v>800.51400000000001</v>
      </c>
      <c r="N100" s="47">
        <v>510.34500000000003</v>
      </c>
      <c r="O100" s="47">
        <v>1028.7584999999999</v>
      </c>
      <c r="P100" s="47">
        <v>1006.9125</v>
      </c>
      <c r="Q100" s="47">
        <v>1056.8575000000001</v>
      </c>
      <c r="R100" s="47">
        <v>221.965</v>
      </c>
      <c r="S100" s="47">
        <v>517.83150000000001</v>
      </c>
      <c r="T100" s="47">
        <v>610.64750000000004</v>
      </c>
      <c r="U100" s="47">
        <v>1067.5564999999999</v>
      </c>
      <c r="V100" s="47">
        <v>307.06700000000001</v>
      </c>
      <c r="W100" s="47">
        <v>596.21849999999995</v>
      </c>
      <c r="X100" s="47">
        <v>736.96600000000001</v>
      </c>
      <c r="Y100" s="47">
        <v>984.68150000000003</v>
      </c>
      <c r="Z100" s="47">
        <v>349.00099999999998</v>
      </c>
      <c r="AA100" s="47">
        <v>870.43449999999996</v>
      </c>
      <c r="AB100" s="47">
        <v>517.40499999999997</v>
      </c>
      <c r="AC100" s="47">
        <v>170.49700000000001</v>
      </c>
      <c r="AD100" s="58">
        <v>518.61400000000003</v>
      </c>
    </row>
    <row r="101" spans="1:30" ht="15" customHeight="1" x14ac:dyDescent="0.25">
      <c r="A101" s="41" t="s">
        <v>366</v>
      </c>
      <c r="B101" s="46">
        <v>1005.9285</v>
      </c>
      <c r="C101" s="47">
        <v>1005.9795</v>
      </c>
      <c r="D101" s="47">
        <v>106.578</v>
      </c>
      <c r="E101" s="47">
        <v>298.46800000000002</v>
      </c>
      <c r="F101" s="47">
        <v>789.077</v>
      </c>
      <c r="G101" s="47">
        <v>843.46400000000006</v>
      </c>
      <c r="H101" s="47">
        <v>610.04700000000003</v>
      </c>
      <c r="I101" s="47">
        <v>931.26800000000003</v>
      </c>
      <c r="J101" s="47">
        <v>966.46249999999998</v>
      </c>
      <c r="K101" s="47">
        <v>100.16500000000001</v>
      </c>
      <c r="L101" s="47">
        <v>641.48800000000006</v>
      </c>
      <c r="M101" s="47">
        <v>696.93600000000004</v>
      </c>
      <c r="N101" s="47">
        <v>406.767</v>
      </c>
      <c r="O101" s="47">
        <v>925.18050000000005</v>
      </c>
      <c r="P101" s="47">
        <v>903.33450000000005</v>
      </c>
      <c r="Q101" s="47">
        <v>953.27949999999998</v>
      </c>
      <c r="R101" s="47">
        <v>118.387</v>
      </c>
      <c r="S101" s="47">
        <v>414.25349999999997</v>
      </c>
      <c r="T101" s="47">
        <v>507.06950000000001</v>
      </c>
      <c r="U101" s="47">
        <v>963.97850000000005</v>
      </c>
      <c r="V101" s="47">
        <v>203.489</v>
      </c>
      <c r="W101" s="47">
        <v>492.64049999999997</v>
      </c>
      <c r="X101" s="47">
        <v>633.38800000000003</v>
      </c>
      <c r="Y101" s="47">
        <v>881.10350000000005</v>
      </c>
      <c r="Z101" s="47">
        <v>245.423</v>
      </c>
      <c r="AA101" s="47">
        <v>766.85649999999998</v>
      </c>
      <c r="AB101" s="47">
        <v>413.827</v>
      </c>
      <c r="AC101" s="47">
        <v>66.918999999999997</v>
      </c>
      <c r="AD101" s="58">
        <v>415.036</v>
      </c>
    </row>
    <row r="102" spans="1:30" ht="15" customHeight="1" x14ac:dyDescent="0.25">
      <c r="A102" s="41" t="s">
        <v>367</v>
      </c>
      <c r="B102" s="46">
        <v>1017.3545</v>
      </c>
      <c r="C102" s="47">
        <v>1017.4055</v>
      </c>
      <c r="D102" s="47">
        <v>133.43299999999999</v>
      </c>
      <c r="E102" s="47">
        <v>309.89400000000001</v>
      </c>
      <c r="F102" s="47">
        <v>800.50300000000004</v>
      </c>
      <c r="G102" s="47">
        <v>816.60900000000004</v>
      </c>
      <c r="H102" s="47">
        <v>621.47299999999996</v>
      </c>
      <c r="I102" s="47">
        <v>942.69399999999996</v>
      </c>
      <c r="J102" s="47">
        <v>977.88850000000002</v>
      </c>
      <c r="K102" s="47">
        <v>73.31</v>
      </c>
      <c r="L102" s="47">
        <v>652.91399999999999</v>
      </c>
      <c r="M102" s="47">
        <v>670.08100000000002</v>
      </c>
      <c r="N102" s="47">
        <v>379.91199999999998</v>
      </c>
      <c r="O102" s="47">
        <v>936.60649999999998</v>
      </c>
      <c r="P102" s="47">
        <v>914.76049999999998</v>
      </c>
      <c r="Q102" s="47">
        <v>964.70550000000003</v>
      </c>
      <c r="R102" s="47">
        <v>129.81299999999999</v>
      </c>
      <c r="S102" s="47">
        <v>425.67950000000002</v>
      </c>
      <c r="T102" s="47">
        <v>518.49549999999999</v>
      </c>
      <c r="U102" s="47">
        <v>975.40449999999998</v>
      </c>
      <c r="V102" s="47">
        <v>214.91499999999999</v>
      </c>
      <c r="W102" s="47">
        <v>504.06650000000002</v>
      </c>
      <c r="X102" s="47">
        <v>644.81399999999996</v>
      </c>
      <c r="Y102" s="47">
        <v>892.52949999999998</v>
      </c>
      <c r="Z102" s="47">
        <v>218.56800000000001</v>
      </c>
      <c r="AA102" s="47">
        <v>778.28250000000003</v>
      </c>
      <c r="AB102" s="47">
        <v>425.25299999999999</v>
      </c>
      <c r="AC102" s="47">
        <v>40.064</v>
      </c>
      <c r="AD102" s="58">
        <v>426.46199999999999</v>
      </c>
    </row>
    <row r="103" spans="1:30" ht="15" customHeight="1" x14ac:dyDescent="0.25">
      <c r="A103" s="41" t="s">
        <v>368</v>
      </c>
      <c r="B103" s="46">
        <v>1009.3285</v>
      </c>
      <c r="C103" s="47">
        <v>1009.3795</v>
      </c>
      <c r="D103" s="47">
        <v>141.459</v>
      </c>
      <c r="E103" s="47">
        <v>301.86799999999999</v>
      </c>
      <c r="F103" s="47">
        <v>792.47699999999998</v>
      </c>
      <c r="G103" s="47">
        <v>808.58299999999997</v>
      </c>
      <c r="H103" s="47">
        <v>613.447</v>
      </c>
      <c r="I103" s="47">
        <v>934.66800000000001</v>
      </c>
      <c r="J103" s="47">
        <v>969.86249999999995</v>
      </c>
      <c r="K103" s="47">
        <v>65.284000000000006</v>
      </c>
      <c r="L103" s="47">
        <v>644.88800000000003</v>
      </c>
      <c r="M103" s="47">
        <v>662.05499999999995</v>
      </c>
      <c r="N103" s="47">
        <v>371.88600000000002</v>
      </c>
      <c r="O103" s="47">
        <v>928.58050000000003</v>
      </c>
      <c r="P103" s="47">
        <v>906.73450000000003</v>
      </c>
      <c r="Q103" s="47">
        <v>956.67949999999996</v>
      </c>
      <c r="R103" s="47">
        <v>121.78700000000001</v>
      </c>
      <c r="S103" s="47">
        <v>417.65350000000001</v>
      </c>
      <c r="T103" s="47">
        <v>510.46949999999998</v>
      </c>
      <c r="U103" s="47">
        <v>967.37850000000003</v>
      </c>
      <c r="V103" s="47">
        <v>206.88900000000001</v>
      </c>
      <c r="W103" s="47">
        <v>496.04050000000001</v>
      </c>
      <c r="X103" s="47">
        <v>636.78800000000001</v>
      </c>
      <c r="Y103" s="47">
        <v>884.50350000000003</v>
      </c>
      <c r="Z103" s="47">
        <v>210.542</v>
      </c>
      <c r="AA103" s="47">
        <v>770.25649999999996</v>
      </c>
      <c r="AB103" s="47">
        <v>417.22699999999998</v>
      </c>
      <c r="AC103" s="47">
        <v>32.037999999999997</v>
      </c>
      <c r="AD103" s="58">
        <v>418.43599999999998</v>
      </c>
    </row>
    <row r="104" spans="1:30" ht="15" customHeight="1" x14ac:dyDescent="0.25">
      <c r="A104" s="41" t="s">
        <v>369</v>
      </c>
      <c r="B104" s="46">
        <v>1023.9855</v>
      </c>
      <c r="C104" s="47">
        <v>1024.0364999999999</v>
      </c>
      <c r="D104" s="47">
        <v>156.11600000000001</v>
      </c>
      <c r="E104" s="47">
        <v>316.52499999999998</v>
      </c>
      <c r="F104" s="47">
        <v>807.13400000000001</v>
      </c>
      <c r="G104" s="47">
        <v>793.92600000000004</v>
      </c>
      <c r="H104" s="47">
        <v>628.10400000000004</v>
      </c>
      <c r="I104" s="47">
        <v>949.32500000000005</v>
      </c>
      <c r="J104" s="47">
        <v>984.51949999999999</v>
      </c>
      <c r="K104" s="47">
        <v>50.627000000000002</v>
      </c>
      <c r="L104" s="47">
        <v>659.54499999999996</v>
      </c>
      <c r="M104" s="47">
        <v>647.39800000000002</v>
      </c>
      <c r="N104" s="47">
        <v>357.22899999999998</v>
      </c>
      <c r="O104" s="47">
        <v>943.23749999999995</v>
      </c>
      <c r="P104" s="47">
        <v>921.39149999999995</v>
      </c>
      <c r="Q104" s="47">
        <v>971.3365</v>
      </c>
      <c r="R104" s="47">
        <v>136.44399999999999</v>
      </c>
      <c r="S104" s="47">
        <v>432.31049999999999</v>
      </c>
      <c r="T104" s="47">
        <v>525.12649999999996</v>
      </c>
      <c r="U104" s="47">
        <v>982.03549999999996</v>
      </c>
      <c r="V104" s="47">
        <v>221.54599999999999</v>
      </c>
      <c r="W104" s="47">
        <v>510.69749999999999</v>
      </c>
      <c r="X104" s="47">
        <v>651.44500000000005</v>
      </c>
      <c r="Y104" s="47">
        <v>899.16049999999996</v>
      </c>
      <c r="Z104" s="47">
        <v>195.88499999999999</v>
      </c>
      <c r="AA104" s="47">
        <v>784.9135</v>
      </c>
      <c r="AB104" s="47">
        <v>431.88400000000001</v>
      </c>
      <c r="AC104" s="47">
        <v>46.695</v>
      </c>
      <c r="AD104" s="58">
        <v>433.09300000000002</v>
      </c>
    </row>
    <row r="105" spans="1:30" ht="15" customHeight="1" x14ac:dyDescent="0.25">
      <c r="A105" s="41" t="s">
        <v>370</v>
      </c>
      <c r="B105" s="46">
        <v>1040.4024999999999</v>
      </c>
      <c r="C105" s="47">
        <v>1040.4535000000001</v>
      </c>
      <c r="D105" s="47">
        <v>172.53299999999999</v>
      </c>
      <c r="E105" s="47">
        <v>332.94200000000001</v>
      </c>
      <c r="F105" s="47">
        <v>823.55100000000004</v>
      </c>
      <c r="G105" s="47">
        <v>777.50900000000001</v>
      </c>
      <c r="H105" s="47">
        <v>644.52099999999996</v>
      </c>
      <c r="I105" s="47">
        <v>965.74199999999996</v>
      </c>
      <c r="J105" s="47">
        <v>1000.9365</v>
      </c>
      <c r="K105" s="47">
        <v>34.21</v>
      </c>
      <c r="L105" s="47">
        <v>675.96199999999999</v>
      </c>
      <c r="M105" s="47">
        <v>630.98099999999999</v>
      </c>
      <c r="N105" s="47">
        <v>340.81200000000001</v>
      </c>
      <c r="O105" s="47">
        <v>959.65449999999998</v>
      </c>
      <c r="P105" s="47">
        <v>937.80849999999998</v>
      </c>
      <c r="Q105" s="47">
        <v>987.75350000000003</v>
      </c>
      <c r="R105" s="47">
        <v>152.86099999999999</v>
      </c>
      <c r="S105" s="47">
        <v>448.72750000000002</v>
      </c>
      <c r="T105" s="47">
        <v>541.54349999999999</v>
      </c>
      <c r="U105" s="47">
        <v>998.45249999999999</v>
      </c>
      <c r="V105" s="47">
        <v>237.96299999999999</v>
      </c>
      <c r="W105" s="47">
        <v>527.11450000000002</v>
      </c>
      <c r="X105" s="47">
        <v>667.86199999999997</v>
      </c>
      <c r="Y105" s="47">
        <v>915.57749999999999</v>
      </c>
      <c r="Z105" s="47">
        <v>179.46799999999999</v>
      </c>
      <c r="AA105" s="47">
        <v>801.33050000000003</v>
      </c>
      <c r="AB105" s="47">
        <v>448.30099999999999</v>
      </c>
      <c r="AC105" s="47">
        <v>63.112000000000002</v>
      </c>
      <c r="AD105" s="58">
        <v>449.51</v>
      </c>
    </row>
    <row r="106" spans="1:30" ht="15" customHeight="1" x14ac:dyDescent="0.25">
      <c r="A106" s="41" t="s">
        <v>371</v>
      </c>
      <c r="B106" s="46">
        <v>1044.2045000000001</v>
      </c>
      <c r="C106" s="47">
        <v>1044.2555</v>
      </c>
      <c r="D106" s="47">
        <v>176.33500000000001</v>
      </c>
      <c r="E106" s="47">
        <v>336.74400000000003</v>
      </c>
      <c r="F106" s="47">
        <v>827.35299999999995</v>
      </c>
      <c r="G106" s="47">
        <v>773.70699999999999</v>
      </c>
      <c r="H106" s="47">
        <v>648.32299999999998</v>
      </c>
      <c r="I106" s="47">
        <v>969.54399999999998</v>
      </c>
      <c r="J106" s="47">
        <v>1004.7385</v>
      </c>
      <c r="K106" s="47">
        <v>30.408000000000001</v>
      </c>
      <c r="L106" s="47">
        <v>679.76400000000001</v>
      </c>
      <c r="M106" s="47">
        <v>627.17899999999997</v>
      </c>
      <c r="N106" s="47">
        <v>337.01</v>
      </c>
      <c r="O106" s="47">
        <v>963.45650000000001</v>
      </c>
      <c r="P106" s="47">
        <v>941.6105</v>
      </c>
      <c r="Q106" s="47">
        <v>991.55550000000005</v>
      </c>
      <c r="R106" s="47">
        <v>156.66300000000001</v>
      </c>
      <c r="S106" s="47">
        <v>452.52949999999998</v>
      </c>
      <c r="T106" s="47">
        <v>545.34550000000002</v>
      </c>
      <c r="U106" s="47">
        <v>1002.2545</v>
      </c>
      <c r="V106" s="47">
        <v>241.76499999999999</v>
      </c>
      <c r="W106" s="47">
        <v>530.91650000000004</v>
      </c>
      <c r="X106" s="47">
        <v>671.66399999999999</v>
      </c>
      <c r="Y106" s="47">
        <v>919.37950000000001</v>
      </c>
      <c r="Z106" s="47">
        <v>175.666</v>
      </c>
      <c r="AA106" s="47">
        <v>805.13250000000005</v>
      </c>
      <c r="AB106" s="47">
        <v>452.10300000000001</v>
      </c>
      <c r="AC106" s="47">
        <v>66.914000000000001</v>
      </c>
      <c r="AD106" s="58">
        <v>453.31200000000001</v>
      </c>
    </row>
    <row r="107" spans="1:30" ht="15" customHeight="1" x14ac:dyDescent="0.25">
      <c r="A107" s="41" t="s">
        <v>372</v>
      </c>
      <c r="B107" s="46">
        <v>1046.9124999999999</v>
      </c>
      <c r="C107" s="47">
        <v>1046.9635000000001</v>
      </c>
      <c r="D107" s="47">
        <v>179.04300000000001</v>
      </c>
      <c r="E107" s="47">
        <v>339.452</v>
      </c>
      <c r="F107" s="47">
        <v>830.06100000000004</v>
      </c>
      <c r="G107" s="47">
        <v>770.99900000000002</v>
      </c>
      <c r="H107" s="47">
        <v>651.03099999999995</v>
      </c>
      <c r="I107" s="47">
        <v>972.25199999999995</v>
      </c>
      <c r="J107" s="47">
        <v>1007.4465</v>
      </c>
      <c r="K107" s="47">
        <v>27.7</v>
      </c>
      <c r="L107" s="47">
        <v>682.47199999999998</v>
      </c>
      <c r="M107" s="47">
        <v>624.471</v>
      </c>
      <c r="N107" s="47">
        <v>334.30200000000002</v>
      </c>
      <c r="O107" s="47">
        <v>966.16449999999998</v>
      </c>
      <c r="P107" s="47">
        <v>944.31849999999997</v>
      </c>
      <c r="Q107" s="47">
        <v>994.26350000000002</v>
      </c>
      <c r="R107" s="47">
        <v>159.37100000000001</v>
      </c>
      <c r="S107" s="47">
        <v>455.23750000000001</v>
      </c>
      <c r="T107" s="47">
        <v>548.05349999999999</v>
      </c>
      <c r="U107" s="47">
        <v>1004.9625</v>
      </c>
      <c r="V107" s="47">
        <v>244.47300000000001</v>
      </c>
      <c r="W107" s="47">
        <v>533.62450000000001</v>
      </c>
      <c r="X107" s="47">
        <v>674.37199999999996</v>
      </c>
      <c r="Y107" s="47">
        <v>922.08749999999998</v>
      </c>
      <c r="Z107" s="47">
        <v>172.958</v>
      </c>
      <c r="AA107" s="47">
        <v>807.84050000000002</v>
      </c>
      <c r="AB107" s="47">
        <v>454.81099999999998</v>
      </c>
      <c r="AC107" s="47">
        <v>69.622</v>
      </c>
      <c r="AD107" s="58">
        <v>456.02</v>
      </c>
    </row>
    <row r="108" spans="1:30" ht="15" customHeight="1" x14ac:dyDescent="0.25">
      <c r="A108" s="41" t="s">
        <v>373</v>
      </c>
      <c r="B108" s="46">
        <v>1023.7635</v>
      </c>
      <c r="C108" s="47">
        <v>1023.8145</v>
      </c>
      <c r="D108" s="47">
        <v>155.89400000000001</v>
      </c>
      <c r="E108" s="47">
        <v>316.303</v>
      </c>
      <c r="F108" s="47">
        <v>806.91200000000003</v>
      </c>
      <c r="G108" s="47">
        <v>794.14800000000002</v>
      </c>
      <c r="H108" s="47">
        <v>627.88199999999995</v>
      </c>
      <c r="I108" s="47">
        <v>949.10299999999995</v>
      </c>
      <c r="J108" s="47">
        <v>984.29750000000001</v>
      </c>
      <c r="K108" s="47">
        <v>50.848999999999997</v>
      </c>
      <c r="L108" s="47">
        <v>659.32299999999998</v>
      </c>
      <c r="M108" s="47">
        <v>647.62</v>
      </c>
      <c r="N108" s="47">
        <v>357.45100000000002</v>
      </c>
      <c r="O108" s="47">
        <v>943.01549999999997</v>
      </c>
      <c r="P108" s="47">
        <v>921.16949999999997</v>
      </c>
      <c r="Q108" s="47">
        <v>971.11450000000002</v>
      </c>
      <c r="R108" s="47">
        <v>136.22200000000001</v>
      </c>
      <c r="S108" s="47">
        <v>432.08850000000001</v>
      </c>
      <c r="T108" s="47">
        <v>524.90449999999998</v>
      </c>
      <c r="U108" s="47">
        <v>981.81349999999998</v>
      </c>
      <c r="V108" s="47">
        <v>221.32400000000001</v>
      </c>
      <c r="W108" s="47">
        <v>510.47550000000001</v>
      </c>
      <c r="X108" s="47">
        <v>651.22299999999996</v>
      </c>
      <c r="Y108" s="47">
        <v>898.93849999999998</v>
      </c>
      <c r="Z108" s="47">
        <v>196.107</v>
      </c>
      <c r="AA108" s="47">
        <v>784.69150000000002</v>
      </c>
      <c r="AB108" s="47">
        <v>431.66199999999998</v>
      </c>
      <c r="AC108" s="47">
        <v>46.472999999999999</v>
      </c>
      <c r="AD108" s="58">
        <v>432.87099999999998</v>
      </c>
    </row>
    <row r="109" spans="1:30" ht="15" customHeight="1" x14ac:dyDescent="0.25">
      <c r="A109" s="41" t="s">
        <v>374</v>
      </c>
      <c r="B109" s="46">
        <v>1244.1410000000001</v>
      </c>
      <c r="C109" s="47">
        <v>833.00099999999998</v>
      </c>
      <c r="D109" s="47">
        <v>724.95699999999999</v>
      </c>
      <c r="E109" s="47">
        <v>571.33100000000002</v>
      </c>
      <c r="F109" s="47">
        <v>1231.8720000000001</v>
      </c>
      <c r="G109" s="47">
        <v>1353.133</v>
      </c>
      <c r="H109" s="47">
        <v>38.283999999999999</v>
      </c>
      <c r="I109" s="47">
        <v>644.22500000000002</v>
      </c>
      <c r="J109" s="47">
        <v>1204.675</v>
      </c>
      <c r="K109" s="47">
        <v>687.06299999999999</v>
      </c>
      <c r="L109" s="47">
        <v>354.44499999999999</v>
      </c>
      <c r="M109" s="47">
        <v>1206.605</v>
      </c>
      <c r="N109" s="47">
        <v>916.43600000000004</v>
      </c>
      <c r="O109" s="47">
        <v>1163.393</v>
      </c>
      <c r="P109" s="47">
        <v>1141.547</v>
      </c>
      <c r="Q109" s="47">
        <v>1191.492</v>
      </c>
      <c r="R109" s="47">
        <v>499.99400000000003</v>
      </c>
      <c r="S109" s="47">
        <v>825.74350000000004</v>
      </c>
      <c r="T109" s="47">
        <v>220.0265</v>
      </c>
      <c r="U109" s="47">
        <v>1202.191</v>
      </c>
      <c r="V109" s="47">
        <v>414.89</v>
      </c>
      <c r="W109" s="47">
        <v>904.13049999999998</v>
      </c>
      <c r="X109" s="47">
        <v>346.34500000000003</v>
      </c>
      <c r="Y109" s="47">
        <v>1119.316</v>
      </c>
      <c r="Z109" s="47">
        <v>726.28800000000001</v>
      </c>
      <c r="AA109" s="47">
        <v>499.37299999999999</v>
      </c>
      <c r="AB109" s="47">
        <v>453.678</v>
      </c>
      <c r="AC109" s="47">
        <v>653.81700000000001</v>
      </c>
      <c r="AD109" s="58">
        <v>706.07100000000003</v>
      </c>
    </row>
    <row r="110" spans="1:30" ht="15" customHeight="1" x14ac:dyDescent="0.25">
      <c r="A110" s="41" t="s">
        <v>375</v>
      </c>
      <c r="B110" s="46">
        <v>1249.097</v>
      </c>
      <c r="C110" s="47">
        <v>837.95699999999999</v>
      </c>
      <c r="D110" s="47">
        <v>729.91300000000001</v>
      </c>
      <c r="E110" s="47">
        <v>576.28700000000003</v>
      </c>
      <c r="F110" s="47">
        <v>1236.828</v>
      </c>
      <c r="G110" s="47">
        <v>1358.0889999999999</v>
      </c>
      <c r="H110" s="47">
        <v>13.288</v>
      </c>
      <c r="I110" s="47">
        <v>649.18100000000004</v>
      </c>
      <c r="J110" s="47">
        <v>1209.6310000000001</v>
      </c>
      <c r="K110" s="47">
        <v>692.01900000000001</v>
      </c>
      <c r="L110" s="47">
        <v>359.40100000000001</v>
      </c>
      <c r="M110" s="47">
        <v>1211.5609999999999</v>
      </c>
      <c r="N110" s="47">
        <v>921.39200000000005</v>
      </c>
      <c r="O110" s="47">
        <v>1168.3489999999999</v>
      </c>
      <c r="P110" s="47">
        <v>1146.5029999999999</v>
      </c>
      <c r="Q110" s="47">
        <v>1196.4480000000001</v>
      </c>
      <c r="R110" s="47">
        <v>504.95</v>
      </c>
      <c r="S110" s="47">
        <v>830.69949999999994</v>
      </c>
      <c r="T110" s="47">
        <v>224.98249999999999</v>
      </c>
      <c r="U110" s="47">
        <v>1207.1469999999999</v>
      </c>
      <c r="V110" s="47">
        <v>419.846</v>
      </c>
      <c r="W110" s="47">
        <v>909.0865</v>
      </c>
      <c r="X110" s="47">
        <v>351.30099999999999</v>
      </c>
      <c r="Y110" s="47">
        <v>1124.2719999999999</v>
      </c>
      <c r="Z110" s="47">
        <v>731.24400000000003</v>
      </c>
      <c r="AA110" s="47">
        <v>504.32900000000001</v>
      </c>
      <c r="AB110" s="47">
        <v>458.63400000000001</v>
      </c>
      <c r="AC110" s="47">
        <v>658.77300000000002</v>
      </c>
      <c r="AD110" s="58">
        <v>711.02700000000004</v>
      </c>
    </row>
    <row r="111" spans="1:30" ht="15" customHeight="1" x14ac:dyDescent="0.25">
      <c r="A111" s="41" t="s">
        <v>376</v>
      </c>
      <c r="B111" s="46">
        <v>1190.7619999999999</v>
      </c>
      <c r="C111" s="47">
        <v>779.62199999999996</v>
      </c>
      <c r="D111" s="47">
        <v>671.57799999999997</v>
      </c>
      <c r="E111" s="47">
        <v>517.952</v>
      </c>
      <c r="F111" s="47">
        <v>1178.4929999999999</v>
      </c>
      <c r="G111" s="47">
        <v>1299.7539999999999</v>
      </c>
      <c r="H111" s="47">
        <v>45.046999999999997</v>
      </c>
      <c r="I111" s="47">
        <v>590.846</v>
      </c>
      <c r="J111" s="47">
        <v>1151.296</v>
      </c>
      <c r="K111" s="47">
        <v>633.68399999999997</v>
      </c>
      <c r="L111" s="47">
        <v>301.06599999999997</v>
      </c>
      <c r="M111" s="47">
        <v>1153.2260000000001</v>
      </c>
      <c r="N111" s="47">
        <v>863.05700000000002</v>
      </c>
      <c r="O111" s="47">
        <v>1110.0139999999999</v>
      </c>
      <c r="P111" s="47">
        <v>1088.1679999999999</v>
      </c>
      <c r="Q111" s="47">
        <v>1138.1130000000001</v>
      </c>
      <c r="R111" s="47">
        <v>446.61500000000001</v>
      </c>
      <c r="S111" s="47">
        <v>772.36450000000002</v>
      </c>
      <c r="T111" s="47">
        <v>166.64750000000001</v>
      </c>
      <c r="U111" s="47">
        <v>1148.8119999999999</v>
      </c>
      <c r="V111" s="47">
        <v>361.51100000000002</v>
      </c>
      <c r="W111" s="47">
        <v>850.75149999999996</v>
      </c>
      <c r="X111" s="47">
        <v>292.96600000000001</v>
      </c>
      <c r="Y111" s="47">
        <v>1065.9369999999999</v>
      </c>
      <c r="Z111" s="47">
        <v>672.90899999999999</v>
      </c>
      <c r="AA111" s="47">
        <v>445.99400000000003</v>
      </c>
      <c r="AB111" s="47">
        <v>400.29899999999998</v>
      </c>
      <c r="AC111" s="47">
        <v>600.43799999999999</v>
      </c>
      <c r="AD111" s="58">
        <v>652.69200000000001</v>
      </c>
    </row>
    <row r="112" spans="1:30" ht="15" customHeight="1" x14ac:dyDescent="0.25">
      <c r="A112" s="41" t="s">
        <v>377</v>
      </c>
      <c r="B112" s="46">
        <v>1181.588</v>
      </c>
      <c r="C112" s="47">
        <v>770.44799999999998</v>
      </c>
      <c r="D112" s="47">
        <v>662.404</v>
      </c>
      <c r="E112" s="47">
        <v>508.77800000000002</v>
      </c>
      <c r="F112" s="47">
        <v>1169.319</v>
      </c>
      <c r="G112" s="47">
        <v>1290.58</v>
      </c>
      <c r="H112" s="47">
        <v>54.220999999999997</v>
      </c>
      <c r="I112" s="47">
        <v>581.67200000000003</v>
      </c>
      <c r="J112" s="47">
        <v>1142.1220000000001</v>
      </c>
      <c r="K112" s="47">
        <v>624.51</v>
      </c>
      <c r="L112" s="47">
        <v>291.892</v>
      </c>
      <c r="M112" s="47">
        <v>1144.0519999999999</v>
      </c>
      <c r="N112" s="47">
        <v>853.88300000000004</v>
      </c>
      <c r="O112" s="47">
        <v>1100.8399999999999</v>
      </c>
      <c r="P112" s="47">
        <v>1078.9939999999999</v>
      </c>
      <c r="Q112" s="47">
        <v>1128.9390000000001</v>
      </c>
      <c r="R112" s="47">
        <v>437.44099999999997</v>
      </c>
      <c r="S112" s="47">
        <v>763.19050000000004</v>
      </c>
      <c r="T112" s="47">
        <v>157.4735</v>
      </c>
      <c r="U112" s="47">
        <v>1139.6379999999999</v>
      </c>
      <c r="V112" s="47">
        <v>352.33699999999999</v>
      </c>
      <c r="W112" s="47">
        <v>841.57749999999999</v>
      </c>
      <c r="X112" s="47">
        <v>283.79199999999997</v>
      </c>
      <c r="Y112" s="47">
        <v>1056.7629999999999</v>
      </c>
      <c r="Z112" s="47">
        <v>663.73500000000001</v>
      </c>
      <c r="AA112" s="47">
        <v>436.82</v>
      </c>
      <c r="AB112" s="47">
        <v>391.125</v>
      </c>
      <c r="AC112" s="47">
        <v>591.26400000000001</v>
      </c>
      <c r="AD112" s="58">
        <v>643.51800000000003</v>
      </c>
    </row>
    <row r="113" spans="1:30" ht="15" customHeight="1" x14ac:dyDescent="0.25">
      <c r="A113" s="41" t="s">
        <v>378</v>
      </c>
      <c r="B113" s="46">
        <v>1176.4680000000001</v>
      </c>
      <c r="C113" s="47">
        <v>765.32799999999997</v>
      </c>
      <c r="D113" s="47">
        <v>657.28399999999999</v>
      </c>
      <c r="E113" s="47">
        <v>503.65800000000002</v>
      </c>
      <c r="F113" s="47">
        <v>1164.1990000000001</v>
      </c>
      <c r="G113" s="47">
        <v>1285.46</v>
      </c>
      <c r="H113" s="47">
        <v>59.341000000000001</v>
      </c>
      <c r="I113" s="47">
        <v>576.55200000000002</v>
      </c>
      <c r="J113" s="47">
        <v>1137.002</v>
      </c>
      <c r="K113" s="47">
        <v>619.39</v>
      </c>
      <c r="L113" s="47">
        <v>286.77199999999999</v>
      </c>
      <c r="M113" s="47">
        <v>1138.932</v>
      </c>
      <c r="N113" s="47">
        <v>848.76300000000003</v>
      </c>
      <c r="O113" s="47">
        <v>1095.72</v>
      </c>
      <c r="P113" s="47">
        <v>1073.874</v>
      </c>
      <c r="Q113" s="47">
        <v>1123.819</v>
      </c>
      <c r="R113" s="47">
        <v>432.32100000000003</v>
      </c>
      <c r="S113" s="47">
        <v>758.07050000000004</v>
      </c>
      <c r="T113" s="47">
        <v>152.3535</v>
      </c>
      <c r="U113" s="47">
        <v>1134.518</v>
      </c>
      <c r="V113" s="47">
        <v>347.21699999999998</v>
      </c>
      <c r="W113" s="47">
        <v>836.45749999999998</v>
      </c>
      <c r="X113" s="47">
        <v>278.67200000000003</v>
      </c>
      <c r="Y113" s="47">
        <v>1051.643</v>
      </c>
      <c r="Z113" s="47">
        <v>658.61500000000001</v>
      </c>
      <c r="AA113" s="47">
        <v>431.7</v>
      </c>
      <c r="AB113" s="47">
        <v>386.005</v>
      </c>
      <c r="AC113" s="47">
        <v>586.14400000000001</v>
      </c>
      <c r="AD113" s="58">
        <v>638.39800000000002</v>
      </c>
    </row>
    <row r="114" spans="1:30" ht="15" customHeight="1" x14ac:dyDescent="0.25">
      <c r="A114" s="41" t="s">
        <v>379</v>
      </c>
      <c r="B114" s="46">
        <v>1166.6890000000001</v>
      </c>
      <c r="C114" s="47">
        <v>755.54899999999998</v>
      </c>
      <c r="D114" s="47">
        <v>647.505</v>
      </c>
      <c r="E114" s="47">
        <v>493.87900000000002</v>
      </c>
      <c r="F114" s="47">
        <v>1154.42</v>
      </c>
      <c r="G114" s="47">
        <v>1275.681</v>
      </c>
      <c r="H114" s="47">
        <v>69.12</v>
      </c>
      <c r="I114" s="47">
        <v>566.77300000000002</v>
      </c>
      <c r="J114" s="47">
        <v>1127.223</v>
      </c>
      <c r="K114" s="47">
        <v>609.61099999999999</v>
      </c>
      <c r="L114" s="47">
        <v>276.99299999999999</v>
      </c>
      <c r="M114" s="47">
        <v>1129.153</v>
      </c>
      <c r="N114" s="47">
        <v>838.98400000000004</v>
      </c>
      <c r="O114" s="47">
        <v>1085.941</v>
      </c>
      <c r="P114" s="47">
        <v>1064.095</v>
      </c>
      <c r="Q114" s="47">
        <v>1114.04</v>
      </c>
      <c r="R114" s="47">
        <v>422.54199999999997</v>
      </c>
      <c r="S114" s="47">
        <v>748.29150000000004</v>
      </c>
      <c r="T114" s="47">
        <v>142.5745</v>
      </c>
      <c r="U114" s="47">
        <v>1124.739</v>
      </c>
      <c r="V114" s="47">
        <v>337.43799999999999</v>
      </c>
      <c r="W114" s="47">
        <v>826.67849999999999</v>
      </c>
      <c r="X114" s="47">
        <v>268.89299999999997</v>
      </c>
      <c r="Y114" s="47">
        <v>1041.864</v>
      </c>
      <c r="Z114" s="47">
        <v>648.83600000000001</v>
      </c>
      <c r="AA114" s="47">
        <v>421.92099999999999</v>
      </c>
      <c r="AB114" s="47">
        <v>376.226</v>
      </c>
      <c r="AC114" s="47">
        <v>576.36500000000001</v>
      </c>
      <c r="AD114" s="58">
        <v>628.61900000000003</v>
      </c>
    </row>
    <row r="115" spans="1:30" ht="15" customHeight="1" x14ac:dyDescent="0.25">
      <c r="A115" s="41" t="s">
        <v>380</v>
      </c>
      <c r="B115" s="46">
        <v>1212.1465000000001</v>
      </c>
      <c r="C115" s="47">
        <v>954.62300000000005</v>
      </c>
      <c r="D115" s="47">
        <v>519.68499999999995</v>
      </c>
      <c r="E115" s="47">
        <v>366.05900000000003</v>
      </c>
      <c r="F115" s="47">
        <v>1026.5999999999999</v>
      </c>
      <c r="G115" s="47">
        <v>1147.8610000000001</v>
      </c>
      <c r="H115" s="47">
        <v>444.62599999999998</v>
      </c>
      <c r="I115" s="47">
        <v>765.84699999999998</v>
      </c>
      <c r="J115" s="47">
        <v>1172.6804999999999</v>
      </c>
      <c r="K115" s="47">
        <v>481.791</v>
      </c>
      <c r="L115" s="47">
        <v>476.06700000000001</v>
      </c>
      <c r="M115" s="47">
        <v>1001.333</v>
      </c>
      <c r="N115" s="47">
        <v>711.16399999999999</v>
      </c>
      <c r="O115" s="47">
        <v>1131.3985</v>
      </c>
      <c r="P115" s="47">
        <v>1109.5525</v>
      </c>
      <c r="Q115" s="47">
        <v>1159.4974999999999</v>
      </c>
      <c r="R115" s="47">
        <v>294.72199999999998</v>
      </c>
      <c r="S115" s="47">
        <v>620.47149999999999</v>
      </c>
      <c r="T115" s="47">
        <v>341.64850000000001</v>
      </c>
      <c r="U115" s="47">
        <v>1170.1965</v>
      </c>
      <c r="V115" s="47">
        <v>209.61799999999999</v>
      </c>
      <c r="W115" s="47">
        <v>698.85850000000005</v>
      </c>
      <c r="X115" s="47">
        <v>467.96699999999998</v>
      </c>
      <c r="Y115" s="47">
        <v>1087.3215</v>
      </c>
      <c r="Z115" s="47">
        <v>521.01599999999996</v>
      </c>
      <c r="AA115" s="47">
        <v>620.995</v>
      </c>
      <c r="AB115" s="47">
        <v>0.72</v>
      </c>
      <c r="AC115" s="47">
        <v>448.54500000000002</v>
      </c>
      <c r="AD115" s="58">
        <v>500.79899999999998</v>
      </c>
    </row>
    <row r="116" spans="1:30" ht="15" customHeight="1" x14ac:dyDescent="0.25">
      <c r="A116" s="41" t="s">
        <v>381</v>
      </c>
      <c r="B116" s="46">
        <v>1091.2135000000001</v>
      </c>
      <c r="C116" s="47">
        <v>833.69</v>
      </c>
      <c r="D116" s="47">
        <v>398.75200000000001</v>
      </c>
      <c r="E116" s="47">
        <v>245.126</v>
      </c>
      <c r="F116" s="47">
        <v>905.66700000000003</v>
      </c>
      <c r="G116" s="47">
        <v>1026.9280000000001</v>
      </c>
      <c r="H116" s="47">
        <v>323.69299999999998</v>
      </c>
      <c r="I116" s="47">
        <v>644.91399999999999</v>
      </c>
      <c r="J116" s="47">
        <v>1051.7474999999999</v>
      </c>
      <c r="K116" s="47">
        <v>360.858</v>
      </c>
      <c r="L116" s="47">
        <v>355.13400000000001</v>
      </c>
      <c r="M116" s="47">
        <v>880.4</v>
      </c>
      <c r="N116" s="47">
        <v>590.23099999999999</v>
      </c>
      <c r="O116" s="47">
        <v>1010.4655</v>
      </c>
      <c r="P116" s="47">
        <v>988.61950000000002</v>
      </c>
      <c r="Q116" s="47">
        <v>1038.5645</v>
      </c>
      <c r="R116" s="47">
        <v>173.78899999999999</v>
      </c>
      <c r="S116" s="47">
        <v>499.5385</v>
      </c>
      <c r="T116" s="47">
        <v>220.71549999999999</v>
      </c>
      <c r="U116" s="47">
        <v>1049.2635</v>
      </c>
      <c r="V116" s="47">
        <v>88.685000000000002</v>
      </c>
      <c r="W116" s="47">
        <v>577.92550000000006</v>
      </c>
      <c r="X116" s="47">
        <v>347.03399999999999</v>
      </c>
      <c r="Y116" s="47">
        <v>966.38850000000002</v>
      </c>
      <c r="Z116" s="47">
        <v>400.08300000000003</v>
      </c>
      <c r="AA116" s="47">
        <v>500.06200000000001</v>
      </c>
      <c r="AB116" s="47">
        <v>121.65300000000001</v>
      </c>
      <c r="AC116" s="47">
        <v>327.61200000000002</v>
      </c>
      <c r="AD116" s="58">
        <v>379.86599999999999</v>
      </c>
    </row>
    <row r="117" spans="1:30" ht="15" customHeight="1" x14ac:dyDescent="0.25">
      <c r="A117" s="41" t="s">
        <v>382</v>
      </c>
      <c r="B117" s="46">
        <v>1166.3074999999999</v>
      </c>
      <c r="C117" s="47">
        <v>908.78399999999999</v>
      </c>
      <c r="D117" s="47">
        <v>473.846</v>
      </c>
      <c r="E117" s="47">
        <v>320.22000000000003</v>
      </c>
      <c r="F117" s="47">
        <v>980.76099999999997</v>
      </c>
      <c r="G117" s="47">
        <v>1102.0219999999999</v>
      </c>
      <c r="H117" s="47">
        <v>398.78699999999998</v>
      </c>
      <c r="I117" s="47">
        <v>720.00800000000004</v>
      </c>
      <c r="J117" s="47">
        <v>1126.8415</v>
      </c>
      <c r="K117" s="47">
        <v>435.952</v>
      </c>
      <c r="L117" s="47">
        <v>430.22800000000001</v>
      </c>
      <c r="M117" s="47">
        <v>955.49400000000003</v>
      </c>
      <c r="N117" s="47">
        <v>665.32500000000005</v>
      </c>
      <c r="O117" s="47">
        <v>1085.5595000000001</v>
      </c>
      <c r="P117" s="47">
        <v>1063.7135000000001</v>
      </c>
      <c r="Q117" s="47">
        <v>1113.6585</v>
      </c>
      <c r="R117" s="47">
        <v>248.88300000000001</v>
      </c>
      <c r="S117" s="47">
        <v>574.63250000000005</v>
      </c>
      <c r="T117" s="47">
        <v>295.80950000000001</v>
      </c>
      <c r="U117" s="47">
        <v>1124.3575000000001</v>
      </c>
      <c r="V117" s="47">
        <v>163.779</v>
      </c>
      <c r="W117" s="47">
        <v>653.01949999999999</v>
      </c>
      <c r="X117" s="47">
        <v>422.12799999999999</v>
      </c>
      <c r="Y117" s="47">
        <v>1041.4825000000001</v>
      </c>
      <c r="Z117" s="47">
        <v>475.17700000000002</v>
      </c>
      <c r="AA117" s="47">
        <v>575.15599999999995</v>
      </c>
      <c r="AB117" s="47">
        <v>46.558999999999997</v>
      </c>
      <c r="AC117" s="47">
        <v>402.70600000000002</v>
      </c>
      <c r="AD117" s="58">
        <v>454.96</v>
      </c>
    </row>
    <row r="118" spans="1:30" ht="15" customHeight="1" x14ac:dyDescent="0.25">
      <c r="A118" s="41" t="s">
        <v>383</v>
      </c>
      <c r="B118" s="46">
        <v>1249.096</v>
      </c>
      <c r="C118" s="47">
        <v>837.95600000000002</v>
      </c>
      <c r="D118" s="47">
        <v>729.91200000000003</v>
      </c>
      <c r="E118" s="47">
        <v>576.28599999999994</v>
      </c>
      <c r="F118" s="47">
        <v>1236.827</v>
      </c>
      <c r="G118" s="47">
        <v>1358.088</v>
      </c>
      <c r="H118" s="47">
        <v>13.287000000000001</v>
      </c>
      <c r="I118" s="47">
        <v>649.17999999999995</v>
      </c>
      <c r="J118" s="47">
        <v>1209.6300000000001</v>
      </c>
      <c r="K118" s="47">
        <v>692.01800000000003</v>
      </c>
      <c r="L118" s="47">
        <v>359.4</v>
      </c>
      <c r="M118" s="47">
        <v>1211.56</v>
      </c>
      <c r="N118" s="47">
        <v>921.39099999999996</v>
      </c>
      <c r="O118" s="47">
        <v>1168.348</v>
      </c>
      <c r="P118" s="47">
        <v>1146.502</v>
      </c>
      <c r="Q118" s="47">
        <v>1196.4469999999999</v>
      </c>
      <c r="R118" s="47">
        <v>504.94900000000001</v>
      </c>
      <c r="S118" s="47">
        <v>830.69849999999997</v>
      </c>
      <c r="T118" s="47">
        <v>224.98150000000001</v>
      </c>
      <c r="U118" s="47">
        <v>1207.146</v>
      </c>
      <c r="V118" s="47">
        <v>419.84500000000003</v>
      </c>
      <c r="W118" s="47">
        <v>909.08550000000002</v>
      </c>
      <c r="X118" s="47">
        <v>351.3</v>
      </c>
      <c r="Y118" s="47">
        <v>1124.271</v>
      </c>
      <c r="Z118" s="47">
        <v>731.24300000000005</v>
      </c>
      <c r="AA118" s="47">
        <v>504.32799999999997</v>
      </c>
      <c r="AB118" s="47">
        <v>458.63299999999998</v>
      </c>
      <c r="AC118" s="47">
        <v>658.77200000000005</v>
      </c>
      <c r="AD118" s="58">
        <v>711.02599999999995</v>
      </c>
    </row>
    <row r="119" spans="1:30" ht="15" customHeight="1" x14ac:dyDescent="0.25">
      <c r="A119" s="41" t="s">
        <v>384</v>
      </c>
      <c r="B119" s="46">
        <v>1148.0305000000001</v>
      </c>
      <c r="C119" s="47">
        <v>890.50699999999995</v>
      </c>
      <c r="D119" s="47">
        <v>455.56900000000002</v>
      </c>
      <c r="E119" s="47">
        <v>301.94299999999998</v>
      </c>
      <c r="F119" s="47">
        <v>962.48400000000004</v>
      </c>
      <c r="G119" s="47">
        <v>1083.7449999999999</v>
      </c>
      <c r="H119" s="47">
        <v>380.51</v>
      </c>
      <c r="I119" s="47">
        <v>701.73099999999999</v>
      </c>
      <c r="J119" s="47">
        <v>1108.5645</v>
      </c>
      <c r="K119" s="47">
        <v>417.67500000000001</v>
      </c>
      <c r="L119" s="47">
        <v>411.95100000000002</v>
      </c>
      <c r="M119" s="47">
        <v>937.21699999999998</v>
      </c>
      <c r="N119" s="47">
        <v>647.048</v>
      </c>
      <c r="O119" s="47">
        <v>1067.2825</v>
      </c>
      <c r="P119" s="47">
        <v>1045.4365</v>
      </c>
      <c r="Q119" s="47">
        <v>1095.3815</v>
      </c>
      <c r="R119" s="47">
        <v>230.60599999999999</v>
      </c>
      <c r="S119" s="47">
        <v>556.35550000000001</v>
      </c>
      <c r="T119" s="47">
        <v>277.53250000000003</v>
      </c>
      <c r="U119" s="47">
        <v>1106.0805</v>
      </c>
      <c r="V119" s="47">
        <v>145.50200000000001</v>
      </c>
      <c r="W119" s="47">
        <v>634.74249999999995</v>
      </c>
      <c r="X119" s="47">
        <v>403.851</v>
      </c>
      <c r="Y119" s="47">
        <v>1023.2055</v>
      </c>
      <c r="Z119" s="47">
        <v>456.9</v>
      </c>
      <c r="AA119" s="47">
        <v>556.87900000000002</v>
      </c>
      <c r="AB119" s="47">
        <v>64.835999999999999</v>
      </c>
      <c r="AC119" s="47">
        <v>384.42899999999997</v>
      </c>
      <c r="AD119" s="58">
        <v>436.68299999999999</v>
      </c>
    </row>
    <row r="120" spans="1:30" ht="15" customHeight="1" x14ac:dyDescent="0.25">
      <c r="A120" s="41" t="s">
        <v>385</v>
      </c>
      <c r="B120" s="46">
        <v>1133.9604999999999</v>
      </c>
      <c r="C120" s="47">
        <v>876.43700000000001</v>
      </c>
      <c r="D120" s="47">
        <v>441.49900000000002</v>
      </c>
      <c r="E120" s="47">
        <v>287.87299999999999</v>
      </c>
      <c r="F120" s="47">
        <v>948.41399999999999</v>
      </c>
      <c r="G120" s="47">
        <v>1069.675</v>
      </c>
      <c r="H120" s="47">
        <v>366.44</v>
      </c>
      <c r="I120" s="47">
        <v>687.66099999999994</v>
      </c>
      <c r="J120" s="47">
        <v>1094.4945</v>
      </c>
      <c r="K120" s="47">
        <v>403.60500000000002</v>
      </c>
      <c r="L120" s="47">
        <v>397.88099999999997</v>
      </c>
      <c r="M120" s="47">
        <v>923.14700000000005</v>
      </c>
      <c r="N120" s="47">
        <v>632.97799999999995</v>
      </c>
      <c r="O120" s="47">
        <v>1053.2125000000001</v>
      </c>
      <c r="P120" s="47">
        <v>1031.3665000000001</v>
      </c>
      <c r="Q120" s="47">
        <v>1081.3115</v>
      </c>
      <c r="R120" s="47">
        <v>216.536</v>
      </c>
      <c r="S120" s="47">
        <v>542.28549999999996</v>
      </c>
      <c r="T120" s="47">
        <v>263.46249999999998</v>
      </c>
      <c r="U120" s="47">
        <v>1092.0105000000001</v>
      </c>
      <c r="V120" s="47">
        <v>131.43199999999999</v>
      </c>
      <c r="W120" s="47">
        <v>620.67250000000001</v>
      </c>
      <c r="X120" s="47">
        <v>389.78100000000001</v>
      </c>
      <c r="Y120" s="47">
        <v>1009.1355</v>
      </c>
      <c r="Z120" s="47">
        <v>442.83</v>
      </c>
      <c r="AA120" s="47">
        <v>542.80899999999997</v>
      </c>
      <c r="AB120" s="47">
        <v>78.906000000000006</v>
      </c>
      <c r="AC120" s="47">
        <v>370.35899999999998</v>
      </c>
      <c r="AD120" s="58">
        <v>422.613</v>
      </c>
    </row>
    <row r="121" spans="1:30" ht="15" customHeight="1" x14ac:dyDescent="0.25">
      <c r="A121" s="41" t="s">
        <v>386</v>
      </c>
      <c r="B121" s="46">
        <v>1119.1295</v>
      </c>
      <c r="C121" s="47">
        <v>861.60599999999999</v>
      </c>
      <c r="D121" s="47">
        <v>426.66800000000001</v>
      </c>
      <c r="E121" s="47">
        <v>273.04199999999997</v>
      </c>
      <c r="F121" s="47">
        <v>933.58299999999997</v>
      </c>
      <c r="G121" s="47">
        <v>1054.8440000000001</v>
      </c>
      <c r="H121" s="47">
        <v>351.60899999999998</v>
      </c>
      <c r="I121" s="47">
        <v>672.83</v>
      </c>
      <c r="J121" s="47">
        <v>1079.6635000000001</v>
      </c>
      <c r="K121" s="47">
        <v>388.774</v>
      </c>
      <c r="L121" s="47">
        <v>383.05</v>
      </c>
      <c r="M121" s="47">
        <v>908.31600000000003</v>
      </c>
      <c r="N121" s="47">
        <v>618.14700000000005</v>
      </c>
      <c r="O121" s="47">
        <v>1038.3815</v>
      </c>
      <c r="P121" s="47">
        <v>1016.5355</v>
      </c>
      <c r="Q121" s="47">
        <v>1066.4804999999999</v>
      </c>
      <c r="R121" s="47">
        <v>201.70500000000001</v>
      </c>
      <c r="S121" s="47">
        <v>527.45450000000005</v>
      </c>
      <c r="T121" s="47">
        <v>248.63149999999999</v>
      </c>
      <c r="U121" s="47">
        <v>1077.1795</v>
      </c>
      <c r="V121" s="47">
        <v>116.601</v>
      </c>
      <c r="W121" s="47">
        <v>605.8415</v>
      </c>
      <c r="X121" s="47">
        <v>374.95</v>
      </c>
      <c r="Y121" s="47">
        <v>994.30449999999996</v>
      </c>
      <c r="Z121" s="47">
        <v>427.99900000000002</v>
      </c>
      <c r="AA121" s="47">
        <v>527.97799999999995</v>
      </c>
      <c r="AB121" s="47">
        <v>93.736999999999995</v>
      </c>
      <c r="AC121" s="47">
        <v>355.52800000000002</v>
      </c>
      <c r="AD121" s="58">
        <v>407.78199999999998</v>
      </c>
    </row>
    <row r="122" spans="1:30" ht="15" customHeight="1" x14ac:dyDescent="0.25">
      <c r="A122" s="41" t="s">
        <v>387</v>
      </c>
      <c r="B122" s="46">
        <v>1114.2805000000001</v>
      </c>
      <c r="C122" s="47">
        <v>856.75699999999995</v>
      </c>
      <c r="D122" s="47">
        <v>421.81900000000002</v>
      </c>
      <c r="E122" s="47">
        <v>268.19299999999998</v>
      </c>
      <c r="F122" s="47">
        <v>928.73400000000004</v>
      </c>
      <c r="G122" s="47">
        <v>1049.9949999999999</v>
      </c>
      <c r="H122" s="47">
        <v>346.76</v>
      </c>
      <c r="I122" s="47">
        <v>667.98099999999999</v>
      </c>
      <c r="J122" s="47">
        <v>1074.8145</v>
      </c>
      <c r="K122" s="47">
        <v>383.92500000000001</v>
      </c>
      <c r="L122" s="47">
        <v>378.20100000000002</v>
      </c>
      <c r="M122" s="47">
        <v>903.46699999999998</v>
      </c>
      <c r="N122" s="47">
        <v>613.298</v>
      </c>
      <c r="O122" s="47">
        <v>1033.5325</v>
      </c>
      <c r="P122" s="47">
        <v>1011.6865</v>
      </c>
      <c r="Q122" s="47">
        <v>1061.6315</v>
      </c>
      <c r="R122" s="47">
        <v>196.85599999999999</v>
      </c>
      <c r="S122" s="47">
        <v>522.60550000000001</v>
      </c>
      <c r="T122" s="47">
        <v>243.7825</v>
      </c>
      <c r="U122" s="47">
        <v>1072.3305</v>
      </c>
      <c r="V122" s="47">
        <v>111.752</v>
      </c>
      <c r="W122" s="47">
        <v>600.99249999999995</v>
      </c>
      <c r="X122" s="47">
        <v>370.101</v>
      </c>
      <c r="Y122" s="47">
        <v>989.45550000000003</v>
      </c>
      <c r="Z122" s="47">
        <v>423.15</v>
      </c>
      <c r="AA122" s="47">
        <v>523.12900000000002</v>
      </c>
      <c r="AB122" s="47">
        <v>98.585999999999999</v>
      </c>
      <c r="AC122" s="47">
        <v>350.67899999999997</v>
      </c>
      <c r="AD122" s="58">
        <v>402.93299999999999</v>
      </c>
    </row>
    <row r="123" spans="1:30" ht="15" customHeight="1" x14ac:dyDescent="0.25">
      <c r="A123" s="41" t="s">
        <v>388</v>
      </c>
      <c r="B123" s="46">
        <v>1106.3585</v>
      </c>
      <c r="C123" s="47">
        <v>848.83500000000004</v>
      </c>
      <c r="D123" s="47">
        <v>413.89699999999999</v>
      </c>
      <c r="E123" s="47">
        <v>260.27100000000002</v>
      </c>
      <c r="F123" s="47">
        <v>920.81200000000001</v>
      </c>
      <c r="G123" s="47">
        <v>1042.0730000000001</v>
      </c>
      <c r="H123" s="47">
        <v>338.83800000000002</v>
      </c>
      <c r="I123" s="47">
        <v>660.05899999999997</v>
      </c>
      <c r="J123" s="47">
        <v>1066.8924999999999</v>
      </c>
      <c r="K123" s="47">
        <v>376.00299999999999</v>
      </c>
      <c r="L123" s="47">
        <v>370.279</v>
      </c>
      <c r="M123" s="47">
        <v>895.54499999999996</v>
      </c>
      <c r="N123" s="47">
        <v>605.37599999999998</v>
      </c>
      <c r="O123" s="47">
        <v>1025.6105</v>
      </c>
      <c r="P123" s="47">
        <v>1003.7645</v>
      </c>
      <c r="Q123" s="47">
        <v>1053.7094999999999</v>
      </c>
      <c r="R123" s="47">
        <v>188.934</v>
      </c>
      <c r="S123" s="47">
        <v>514.68349999999998</v>
      </c>
      <c r="T123" s="47">
        <v>235.8605</v>
      </c>
      <c r="U123" s="47">
        <v>1064.4085</v>
      </c>
      <c r="V123" s="47">
        <v>103.83</v>
      </c>
      <c r="W123" s="47">
        <v>593.07050000000004</v>
      </c>
      <c r="X123" s="47">
        <v>362.17899999999997</v>
      </c>
      <c r="Y123" s="47">
        <v>981.5335</v>
      </c>
      <c r="Z123" s="47">
        <v>415.22800000000001</v>
      </c>
      <c r="AA123" s="47">
        <v>515.20699999999999</v>
      </c>
      <c r="AB123" s="47">
        <v>106.508</v>
      </c>
      <c r="AC123" s="47">
        <v>342.75700000000001</v>
      </c>
      <c r="AD123" s="58">
        <v>395.01100000000002</v>
      </c>
    </row>
    <row r="124" spans="1:30" ht="15" customHeight="1" x14ac:dyDescent="0.25">
      <c r="A124" s="41" t="s">
        <v>389</v>
      </c>
      <c r="B124" s="46">
        <v>1104.6534999999999</v>
      </c>
      <c r="C124" s="47">
        <v>847.13</v>
      </c>
      <c r="D124" s="47">
        <v>412.19200000000001</v>
      </c>
      <c r="E124" s="47">
        <v>258.56599999999997</v>
      </c>
      <c r="F124" s="47">
        <v>919.10699999999997</v>
      </c>
      <c r="G124" s="47">
        <v>1040.3679999999999</v>
      </c>
      <c r="H124" s="47">
        <v>337.13299999999998</v>
      </c>
      <c r="I124" s="47">
        <v>658.35400000000004</v>
      </c>
      <c r="J124" s="47">
        <v>1065.1875</v>
      </c>
      <c r="K124" s="47">
        <v>374.298</v>
      </c>
      <c r="L124" s="47">
        <v>368.57400000000001</v>
      </c>
      <c r="M124" s="47">
        <v>893.84</v>
      </c>
      <c r="N124" s="47">
        <v>603.67100000000005</v>
      </c>
      <c r="O124" s="47">
        <v>1023.9055</v>
      </c>
      <c r="P124" s="47">
        <v>1002.0595</v>
      </c>
      <c r="Q124" s="47">
        <v>1052.0045</v>
      </c>
      <c r="R124" s="47">
        <v>187.22900000000001</v>
      </c>
      <c r="S124" s="47">
        <v>512.97850000000005</v>
      </c>
      <c r="T124" s="47">
        <v>234.15549999999999</v>
      </c>
      <c r="U124" s="47">
        <v>1062.7035000000001</v>
      </c>
      <c r="V124" s="47">
        <v>102.125</v>
      </c>
      <c r="W124" s="47">
        <v>591.3655</v>
      </c>
      <c r="X124" s="47">
        <v>360.47399999999999</v>
      </c>
      <c r="Y124" s="47">
        <v>979.82849999999996</v>
      </c>
      <c r="Z124" s="47">
        <v>413.52300000000002</v>
      </c>
      <c r="AA124" s="47">
        <v>513.50199999999995</v>
      </c>
      <c r="AB124" s="47">
        <v>108.21299999999999</v>
      </c>
      <c r="AC124" s="47">
        <v>341.05200000000002</v>
      </c>
      <c r="AD124" s="58">
        <v>393.30599999999998</v>
      </c>
    </row>
    <row r="125" spans="1:30" ht="15" customHeight="1" x14ac:dyDescent="0.25">
      <c r="A125" s="41" t="s">
        <v>390</v>
      </c>
      <c r="B125" s="46">
        <v>1097.7435</v>
      </c>
      <c r="C125" s="47">
        <v>840.22</v>
      </c>
      <c r="D125" s="47">
        <v>405.28199999999998</v>
      </c>
      <c r="E125" s="47">
        <v>251.65600000000001</v>
      </c>
      <c r="F125" s="47">
        <v>912.197</v>
      </c>
      <c r="G125" s="47">
        <v>1033.4580000000001</v>
      </c>
      <c r="H125" s="47">
        <v>330.22300000000001</v>
      </c>
      <c r="I125" s="47">
        <v>651.44399999999996</v>
      </c>
      <c r="J125" s="47">
        <v>1058.2774999999999</v>
      </c>
      <c r="K125" s="47">
        <v>367.38799999999998</v>
      </c>
      <c r="L125" s="47">
        <v>361.66399999999999</v>
      </c>
      <c r="M125" s="47">
        <v>886.93</v>
      </c>
      <c r="N125" s="47">
        <v>596.76099999999997</v>
      </c>
      <c r="O125" s="47">
        <v>1016.9955</v>
      </c>
      <c r="P125" s="47">
        <v>995.14949999999999</v>
      </c>
      <c r="Q125" s="47">
        <v>1045.0944999999999</v>
      </c>
      <c r="R125" s="47">
        <v>180.31899999999999</v>
      </c>
      <c r="S125" s="47">
        <v>506.06849999999997</v>
      </c>
      <c r="T125" s="47">
        <v>227.24549999999999</v>
      </c>
      <c r="U125" s="47">
        <v>1055.7935</v>
      </c>
      <c r="V125" s="47">
        <v>95.215000000000003</v>
      </c>
      <c r="W125" s="47">
        <v>584.45550000000003</v>
      </c>
      <c r="X125" s="47">
        <v>353.56400000000002</v>
      </c>
      <c r="Y125" s="47">
        <v>972.91849999999999</v>
      </c>
      <c r="Z125" s="47">
        <v>406.613</v>
      </c>
      <c r="AA125" s="47">
        <v>506.59199999999998</v>
      </c>
      <c r="AB125" s="47">
        <v>115.123</v>
      </c>
      <c r="AC125" s="47">
        <v>334.142</v>
      </c>
      <c r="AD125" s="58">
        <v>386.39600000000002</v>
      </c>
    </row>
    <row r="126" spans="1:30" ht="15" customHeight="1" x14ac:dyDescent="0.25">
      <c r="A126" s="41" t="s">
        <v>391</v>
      </c>
      <c r="B126" s="46">
        <v>881.78650000000005</v>
      </c>
      <c r="C126" s="47">
        <v>881.83749999999998</v>
      </c>
      <c r="D126" s="47">
        <v>230.72</v>
      </c>
      <c r="E126" s="47">
        <v>247.02600000000001</v>
      </c>
      <c r="F126" s="47">
        <v>664.93499999999995</v>
      </c>
      <c r="G126" s="47">
        <v>786.19600000000003</v>
      </c>
      <c r="H126" s="47">
        <v>558.60500000000002</v>
      </c>
      <c r="I126" s="47">
        <v>843.85550000000001</v>
      </c>
      <c r="J126" s="47">
        <v>842.32050000000004</v>
      </c>
      <c r="K126" s="47">
        <v>192.82599999999999</v>
      </c>
      <c r="L126" s="47">
        <v>590.04600000000005</v>
      </c>
      <c r="M126" s="47">
        <v>639.66800000000001</v>
      </c>
      <c r="N126" s="47">
        <v>349.49900000000002</v>
      </c>
      <c r="O126" s="47">
        <v>801.0385</v>
      </c>
      <c r="P126" s="47">
        <v>779.1925</v>
      </c>
      <c r="Q126" s="47">
        <v>829.13750000000005</v>
      </c>
      <c r="R126" s="47">
        <v>66.944999999999993</v>
      </c>
      <c r="S126" s="47">
        <v>290.11149999999998</v>
      </c>
      <c r="T126" s="47">
        <v>455.6275</v>
      </c>
      <c r="U126" s="47">
        <v>839.8365</v>
      </c>
      <c r="V126" s="47">
        <v>152.047</v>
      </c>
      <c r="W126" s="47">
        <v>368.49849999999998</v>
      </c>
      <c r="X126" s="47">
        <v>581.94600000000003</v>
      </c>
      <c r="Y126" s="47">
        <v>756.9615</v>
      </c>
      <c r="Z126" s="47">
        <v>159.351</v>
      </c>
      <c r="AA126" s="47">
        <v>642.71450000000004</v>
      </c>
      <c r="AB126" s="47">
        <v>362.38499999999999</v>
      </c>
      <c r="AC126" s="47">
        <v>159.58000000000001</v>
      </c>
      <c r="AD126" s="58">
        <v>344.255</v>
      </c>
    </row>
    <row r="127" spans="1:30" ht="15" customHeight="1" x14ac:dyDescent="0.25">
      <c r="A127" s="41" t="s">
        <v>392</v>
      </c>
      <c r="B127" s="46">
        <v>848.23350000000005</v>
      </c>
      <c r="C127" s="47">
        <v>848.28449999999998</v>
      </c>
      <c r="D127" s="47">
        <v>264.27300000000002</v>
      </c>
      <c r="E127" s="47">
        <v>280.57900000000001</v>
      </c>
      <c r="F127" s="47">
        <v>631.38199999999995</v>
      </c>
      <c r="G127" s="47">
        <v>752.64300000000003</v>
      </c>
      <c r="H127" s="47">
        <v>592.15800000000002</v>
      </c>
      <c r="I127" s="47">
        <v>810.30250000000001</v>
      </c>
      <c r="J127" s="47">
        <v>808.76750000000004</v>
      </c>
      <c r="K127" s="47">
        <v>226.37899999999999</v>
      </c>
      <c r="L127" s="47">
        <v>623.59900000000005</v>
      </c>
      <c r="M127" s="47">
        <v>606.11500000000001</v>
      </c>
      <c r="N127" s="47">
        <v>315.94600000000003</v>
      </c>
      <c r="O127" s="47">
        <v>767.4855</v>
      </c>
      <c r="P127" s="47">
        <v>745.6395</v>
      </c>
      <c r="Q127" s="47">
        <v>795.58450000000005</v>
      </c>
      <c r="R127" s="47">
        <v>100.498</v>
      </c>
      <c r="S127" s="47">
        <v>256.55849999999998</v>
      </c>
      <c r="T127" s="47">
        <v>489.18049999999999</v>
      </c>
      <c r="U127" s="47">
        <v>806.2835</v>
      </c>
      <c r="V127" s="47">
        <v>185.6</v>
      </c>
      <c r="W127" s="47">
        <v>334.94549999999998</v>
      </c>
      <c r="X127" s="47">
        <v>615.49900000000002</v>
      </c>
      <c r="Y127" s="47">
        <v>723.4085</v>
      </c>
      <c r="Z127" s="47">
        <v>125.798</v>
      </c>
      <c r="AA127" s="47">
        <v>609.16150000000005</v>
      </c>
      <c r="AB127" s="47">
        <v>395.93799999999999</v>
      </c>
      <c r="AC127" s="47">
        <v>193.13300000000001</v>
      </c>
      <c r="AD127" s="58">
        <v>310.702</v>
      </c>
    </row>
    <row r="128" spans="1:30" ht="15" customHeight="1" x14ac:dyDescent="0.25">
      <c r="A128" s="41" t="s">
        <v>393</v>
      </c>
      <c r="B128" s="46">
        <v>839.78949999999998</v>
      </c>
      <c r="C128" s="47">
        <v>839.84050000000002</v>
      </c>
      <c r="D128" s="47">
        <v>272.71699999999998</v>
      </c>
      <c r="E128" s="47">
        <v>289.02300000000002</v>
      </c>
      <c r="F128" s="47">
        <v>622.93799999999999</v>
      </c>
      <c r="G128" s="47">
        <v>761.08699999999999</v>
      </c>
      <c r="H128" s="47">
        <v>600.60199999999998</v>
      </c>
      <c r="I128" s="47">
        <v>801.85850000000005</v>
      </c>
      <c r="J128" s="47">
        <v>800.32349999999997</v>
      </c>
      <c r="K128" s="47">
        <v>234.82300000000001</v>
      </c>
      <c r="L128" s="47">
        <v>632.04300000000001</v>
      </c>
      <c r="M128" s="47">
        <v>614.55899999999997</v>
      </c>
      <c r="N128" s="47">
        <v>324.39</v>
      </c>
      <c r="O128" s="47">
        <v>759.04150000000004</v>
      </c>
      <c r="P128" s="47">
        <v>737.19550000000004</v>
      </c>
      <c r="Q128" s="47">
        <v>787.14049999999997</v>
      </c>
      <c r="R128" s="47">
        <v>108.94199999999999</v>
      </c>
      <c r="S128" s="47">
        <v>248.11449999999999</v>
      </c>
      <c r="T128" s="47">
        <v>497.62450000000001</v>
      </c>
      <c r="U128" s="47">
        <v>797.83950000000004</v>
      </c>
      <c r="V128" s="47">
        <v>194.04400000000001</v>
      </c>
      <c r="W128" s="47">
        <v>326.50150000000002</v>
      </c>
      <c r="X128" s="47">
        <v>623.94299999999998</v>
      </c>
      <c r="Y128" s="47">
        <v>714.96450000000004</v>
      </c>
      <c r="Z128" s="47">
        <v>134.24199999999999</v>
      </c>
      <c r="AA128" s="47">
        <v>600.71749999999997</v>
      </c>
      <c r="AB128" s="47">
        <v>404.38200000000001</v>
      </c>
      <c r="AC128" s="47">
        <v>201.577</v>
      </c>
      <c r="AD128" s="58">
        <v>302.25799999999998</v>
      </c>
    </row>
    <row r="129" spans="1:30" ht="15" customHeight="1" x14ac:dyDescent="0.25">
      <c r="A129" s="41" t="s">
        <v>394</v>
      </c>
      <c r="B129" s="46">
        <v>805.5865</v>
      </c>
      <c r="C129" s="47">
        <v>805.63750000000005</v>
      </c>
      <c r="D129" s="47">
        <v>306.92</v>
      </c>
      <c r="E129" s="47">
        <v>323.226</v>
      </c>
      <c r="F129" s="47">
        <v>588.73500000000001</v>
      </c>
      <c r="G129" s="47">
        <v>795.29</v>
      </c>
      <c r="H129" s="47">
        <v>634.80499999999995</v>
      </c>
      <c r="I129" s="47">
        <v>767.65549999999996</v>
      </c>
      <c r="J129" s="47">
        <v>766.12049999999999</v>
      </c>
      <c r="K129" s="47">
        <v>269.02600000000001</v>
      </c>
      <c r="L129" s="47">
        <v>666.24599999999998</v>
      </c>
      <c r="M129" s="47">
        <v>648.76199999999994</v>
      </c>
      <c r="N129" s="47">
        <v>358.59300000000002</v>
      </c>
      <c r="O129" s="47">
        <v>724.83849999999995</v>
      </c>
      <c r="P129" s="47">
        <v>702.99249999999995</v>
      </c>
      <c r="Q129" s="47">
        <v>752.9375</v>
      </c>
      <c r="R129" s="47">
        <v>143.14500000000001</v>
      </c>
      <c r="S129" s="47">
        <v>213.91149999999999</v>
      </c>
      <c r="T129" s="47">
        <v>531.82749999999999</v>
      </c>
      <c r="U129" s="47">
        <v>763.63649999999996</v>
      </c>
      <c r="V129" s="47">
        <v>228.24700000000001</v>
      </c>
      <c r="W129" s="47">
        <v>292.29849999999999</v>
      </c>
      <c r="X129" s="47">
        <v>658.14599999999996</v>
      </c>
      <c r="Y129" s="47">
        <v>680.76149999999996</v>
      </c>
      <c r="Z129" s="47">
        <v>168.44499999999999</v>
      </c>
      <c r="AA129" s="47">
        <v>566.5145</v>
      </c>
      <c r="AB129" s="47">
        <v>438.58499999999998</v>
      </c>
      <c r="AC129" s="47">
        <v>235.78</v>
      </c>
      <c r="AD129" s="58">
        <v>268.05500000000001</v>
      </c>
    </row>
    <row r="130" spans="1:30" ht="15" customHeight="1" x14ac:dyDescent="0.25">
      <c r="A130" s="41" t="s">
        <v>395</v>
      </c>
      <c r="B130" s="46">
        <v>796.39549999999997</v>
      </c>
      <c r="C130" s="47">
        <v>796.44650000000001</v>
      </c>
      <c r="D130" s="47">
        <v>316.11099999999999</v>
      </c>
      <c r="E130" s="47">
        <v>332.41699999999997</v>
      </c>
      <c r="F130" s="47">
        <v>597.92600000000004</v>
      </c>
      <c r="G130" s="47">
        <v>804.48099999999999</v>
      </c>
      <c r="H130" s="47">
        <v>643.99599999999998</v>
      </c>
      <c r="I130" s="47">
        <v>758.46450000000004</v>
      </c>
      <c r="J130" s="47">
        <v>756.92949999999996</v>
      </c>
      <c r="K130" s="47">
        <v>278.21699999999998</v>
      </c>
      <c r="L130" s="47">
        <v>675.43700000000001</v>
      </c>
      <c r="M130" s="47">
        <v>657.95299999999997</v>
      </c>
      <c r="N130" s="47">
        <v>367.78399999999999</v>
      </c>
      <c r="O130" s="47">
        <v>715.64750000000004</v>
      </c>
      <c r="P130" s="47">
        <v>693.80150000000003</v>
      </c>
      <c r="Q130" s="47">
        <v>743.74649999999997</v>
      </c>
      <c r="R130" s="47">
        <v>152.33600000000001</v>
      </c>
      <c r="S130" s="47">
        <v>204.72049999999999</v>
      </c>
      <c r="T130" s="47">
        <v>541.01850000000002</v>
      </c>
      <c r="U130" s="47">
        <v>754.44550000000004</v>
      </c>
      <c r="V130" s="47">
        <v>237.43799999999999</v>
      </c>
      <c r="W130" s="47">
        <v>283.10750000000002</v>
      </c>
      <c r="X130" s="47">
        <v>667.33699999999999</v>
      </c>
      <c r="Y130" s="47">
        <v>671.57050000000004</v>
      </c>
      <c r="Z130" s="47">
        <v>177.636</v>
      </c>
      <c r="AA130" s="47">
        <v>557.32349999999997</v>
      </c>
      <c r="AB130" s="47">
        <v>447.77600000000001</v>
      </c>
      <c r="AC130" s="47">
        <v>244.971</v>
      </c>
      <c r="AD130" s="58">
        <v>258.86399999999998</v>
      </c>
    </row>
    <row r="131" spans="1:30" ht="15" customHeight="1" x14ac:dyDescent="0.25">
      <c r="A131" s="41" t="s">
        <v>396</v>
      </c>
      <c r="B131" s="46">
        <v>754.58950000000004</v>
      </c>
      <c r="C131" s="47">
        <v>754.64049999999997</v>
      </c>
      <c r="D131" s="47">
        <v>357.91699999999997</v>
      </c>
      <c r="E131" s="47">
        <v>374.22300000000001</v>
      </c>
      <c r="F131" s="47">
        <v>568.053</v>
      </c>
      <c r="G131" s="47">
        <v>846.28700000000003</v>
      </c>
      <c r="H131" s="47">
        <v>685.80200000000002</v>
      </c>
      <c r="I131" s="47">
        <v>716.6585</v>
      </c>
      <c r="J131" s="47">
        <v>715.12350000000004</v>
      </c>
      <c r="K131" s="47">
        <v>320.02300000000002</v>
      </c>
      <c r="L131" s="47">
        <v>676.64549999999997</v>
      </c>
      <c r="M131" s="47">
        <v>699.75900000000001</v>
      </c>
      <c r="N131" s="47">
        <v>409.59</v>
      </c>
      <c r="O131" s="47">
        <v>673.8415</v>
      </c>
      <c r="P131" s="47">
        <v>651.99549999999999</v>
      </c>
      <c r="Q131" s="47">
        <v>701.94050000000004</v>
      </c>
      <c r="R131" s="47">
        <v>194.142</v>
      </c>
      <c r="S131" s="47">
        <v>162.9145</v>
      </c>
      <c r="T131" s="47">
        <v>582.82449999999994</v>
      </c>
      <c r="U131" s="47">
        <v>712.6395</v>
      </c>
      <c r="V131" s="47">
        <v>279.24400000000003</v>
      </c>
      <c r="W131" s="47">
        <v>241.3015</v>
      </c>
      <c r="X131" s="47">
        <v>668.54549999999995</v>
      </c>
      <c r="Y131" s="47">
        <v>629.7645</v>
      </c>
      <c r="Z131" s="47">
        <v>219.44200000000001</v>
      </c>
      <c r="AA131" s="47">
        <v>515.51750000000004</v>
      </c>
      <c r="AB131" s="47">
        <v>489.58199999999999</v>
      </c>
      <c r="AC131" s="47">
        <v>286.77699999999999</v>
      </c>
      <c r="AD131" s="58">
        <v>217.05799999999999</v>
      </c>
    </row>
    <row r="132" spans="1:30" ht="15" customHeight="1" x14ac:dyDescent="0.25">
      <c r="A132" s="41" t="s">
        <v>397</v>
      </c>
      <c r="B132" s="46">
        <v>698.98950000000002</v>
      </c>
      <c r="C132" s="47">
        <v>699.04049999999995</v>
      </c>
      <c r="D132" s="47">
        <v>413.517</v>
      </c>
      <c r="E132" s="47">
        <v>429.82299999999998</v>
      </c>
      <c r="F132" s="47">
        <v>623.65300000000002</v>
      </c>
      <c r="G132" s="47">
        <v>901.88699999999994</v>
      </c>
      <c r="H132" s="47">
        <v>741.40200000000004</v>
      </c>
      <c r="I132" s="47">
        <v>661.05849999999998</v>
      </c>
      <c r="J132" s="47">
        <v>659.52350000000001</v>
      </c>
      <c r="K132" s="47">
        <v>375.62299999999999</v>
      </c>
      <c r="L132" s="47">
        <v>621.04549999999995</v>
      </c>
      <c r="M132" s="47">
        <v>755.35900000000004</v>
      </c>
      <c r="N132" s="47">
        <v>465.19</v>
      </c>
      <c r="O132" s="47">
        <v>618.24149999999997</v>
      </c>
      <c r="P132" s="47">
        <v>596.39549999999997</v>
      </c>
      <c r="Q132" s="47">
        <v>646.34050000000002</v>
      </c>
      <c r="R132" s="47">
        <v>249.74199999999999</v>
      </c>
      <c r="S132" s="47">
        <v>107.3145</v>
      </c>
      <c r="T132" s="47">
        <v>638.42449999999997</v>
      </c>
      <c r="U132" s="47">
        <v>657.03949999999998</v>
      </c>
      <c r="V132" s="47">
        <v>334.84399999999999</v>
      </c>
      <c r="W132" s="47">
        <v>185.70150000000001</v>
      </c>
      <c r="X132" s="47">
        <v>612.94550000000004</v>
      </c>
      <c r="Y132" s="47">
        <v>574.16449999999998</v>
      </c>
      <c r="Z132" s="47">
        <v>275.04199999999997</v>
      </c>
      <c r="AA132" s="47">
        <v>459.91750000000002</v>
      </c>
      <c r="AB132" s="47">
        <v>545.18200000000002</v>
      </c>
      <c r="AC132" s="47">
        <v>342.37700000000001</v>
      </c>
      <c r="AD132" s="58">
        <v>161.458</v>
      </c>
    </row>
    <row r="133" spans="1:30" ht="15" customHeight="1" x14ac:dyDescent="0.25">
      <c r="A133" s="41" t="s">
        <v>398</v>
      </c>
      <c r="B133" s="46">
        <v>624.43949999999995</v>
      </c>
      <c r="C133" s="47">
        <v>624.4905</v>
      </c>
      <c r="D133" s="47">
        <v>488.06700000000001</v>
      </c>
      <c r="E133" s="47">
        <v>473.06799999999998</v>
      </c>
      <c r="F133" s="47">
        <v>698.20299999999997</v>
      </c>
      <c r="G133" s="47">
        <v>976.43700000000001</v>
      </c>
      <c r="H133" s="47">
        <v>784.64700000000005</v>
      </c>
      <c r="I133" s="47">
        <v>586.50850000000003</v>
      </c>
      <c r="J133" s="47">
        <v>584.97349999999994</v>
      </c>
      <c r="K133" s="47">
        <v>450.173</v>
      </c>
      <c r="L133" s="47">
        <v>546.49549999999999</v>
      </c>
      <c r="M133" s="47">
        <v>829.90899999999999</v>
      </c>
      <c r="N133" s="47">
        <v>539.74</v>
      </c>
      <c r="O133" s="47">
        <v>543.69150000000002</v>
      </c>
      <c r="P133" s="47">
        <v>521.84550000000002</v>
      </c>
      <c r="Q133" s="47">
        <v>571.79049999999995</v>
      </c>
      <c r="R133" s="47">
        <v>324.29199999999997</v>
      </c>
      <c r="S133" s="47">
        <v>32.764499999999998</v>
      </c>
      <c r="T133" s="47">
        <v>664.71400000000006</v>
      </c>
      <c r="U133" s="47">
        <v>582.48950000000002</v>
      </c>
      <c r="V133" s="47">
        <v>378.089</v>
      </c>
      <c r="W133" s="47">
        <v>111.1515</v>
      </c>
      <c r="X133" s="47">
        <v>538.39549999999997</v>
      </c>
      <c r="Y133" s="47">
        <v>499.61450000000002</v>
      </c>
      <c r="Z133" s="47">
        <v>349.59199999999998</v>
      </c>
      <c r="AA133" s="47">
        <v>385.36750000000001</v>
      </c>
      <c r="AB133" s="47">
        <v>588.42700000000002</v>
      </c>
      <c r="AC133" s="47">
        <v>416.92700000000002</v>
      </c>
      <c r="AD133" s="58">
        <v>86.908000000000001</v>
      </c>
    </row>
    <row r="134" spans="1:30" ht="15" customHeight="1" x14ac:dyDescent="0.25">
      <c r="A134" s="41" t="s">
        <v>399</v>
      </c>
      <c r="B134" s="46">
        <v>609.58749999999998</v>
      </c>
      <c r="C134" s="47">
        <v>609.63850000000002</v>
      </c>
      <c r="D134" s="47">
        <v>502.91899999999998</v>
      </c>
      <c r="E134" s="47">
        <v>487.92</v>
      </c>
      <c r="F134" s="47">
        <v>713.05499999999995</v>
      </c>
      <c r="G134" s="47">
        <v>991.28899999999999</v>
      </c>
      <c r="H134" s="47">
        <v>799.49900000000002</v>
      </c>
      <c r="I134" s="47">
        <v>571.65650000000005</v>
      </c>
      <c r="J134" s="47">
        <v>570.12149999999997</v>
      </c>
      <c r="K134" s="47">
        <v>465.02499999999998</v>
      </c>
      <c r="L134" s="47">
        <v>531.64350000000002</v>
      </c>
      <c r="M134" s="47">
        <v>844.76099999999997</v>
      </c>
      <c r="N134" s="47">
        <v>554.59199999999998</v>
      </c>
      <c r="O134" s="47">
        <v>528.83950000000004</v>
      </c>
      <c r="P134" s="47">
        <v>506.99349999999998</v>
      </c>
      <c r="Q134" s="47">
        <v>556.93849999999998</v>
      </c>
      <c r="R134" s="47">
        <v>339.14400000000001</v>
      </c>
      <c r="S134" s="47">
        <v>17.912500000000001</v>
      </c>
      <c r="T134" s="47">
        <v>649.86199999999997</v>
      </c>
      <c r="U134" s="47">
        <v>567.63750000000005</v>
      </c>
      <c r="V134" s="47">
        <v>392.94099999999997</v>
      </c>
      <c r="W134" s="47">
        <v>96.299499999999995</v>
      </c>
      <c r="X134" s="47">
        <v>523.54349999999999</v>
      </c>
      <c r="Y134" s="47">
        <v>484.76249999999999</v>
      </c>
      <c r="Z134" s="47">
        <v>364.44400000000002</v>
      </c>
      <c r="AA134" s="47">
        <v>370.51549999999997</v>
      </c>
      <c r="AB134" s="47">
        <v>603.279</v>
      </c>
      <c r="AC134" s="47">
        <v>431.779</v>
      </c>
      <c r="AD134" s="58">
        <v>101.76</v>
      </c>
    </row>
    <row r="135" spans="1:30" ht="15" customHeight="1" x14ac:dyDescent="0.25">
      <c r="A135" s="41" t="s">
        <v>400</v>
      </c>
      <c r="B135" s="46">
        <v>598.47149999999999</v>
      </c>
      <c r="C135" s="47">
        <v>598.52250000000004</v>
      </c>
      <c r="D135" s="47">
        <v>514.03499999999997</v>
      </c>
      <c r="E135" s="47">
        <v>499.036</v>
      </c>
      <c r="F135" s="47">
        <v>724.17100000000005</v>
      </c>
      <c r="G135" s="47">
        <v>1002.405</v>
      </c>
      <c r="H135" s="47">
        <v>810.61500000000001</v>
      </c>
      <c r="I135" s="47">
        <v>560.54049999999995</v>
      </c>
      <c r="J135" s="47">
        <v>559.00549999999998</v>
      </c>
      <c r="K135" s="47">
        <v>476.14100000000002</v>
      </c>
      <c r="L135" s="47">
        <v>520.52750000000003</v>
      </c>
      <c r="M135" s="47">
        <v>855.87699999999995</v>
      </c>
      <c r="N135" s="47">
        <v>565.70799999999997</v>
      </c>
      <c r="O135" s="47">
        <v>517.72349999999994</v>
      </c>
      <c r="P135" s="47">
        <v>495.8775</v>
      </c>
      <c r="Q135" s="47">
        <v>545.82249999999999</v>
      </c>
      <c r="R135" s="47">
        <v>350.26</v>
      </c>
      <c r="S135" s="47">
        <v>6.7965</v>
      </c>
      <c r="T135" s="47">
        <v>638.74599999999998</v>
      </c>
      <c r="U135" s="47">
        <v>556.52149999999995</v>
      </c>
      <c r="V135" s="47">
        <v>404.05700000000002</v>
      </c>
      <c r="W135" s="47">
        <v>85.183499999999995</v>
      </c>
      <c r="X135" s="47">
        <v>512.42750000000001</v>
      </c>
      <c r="Y135" s="47">
        <v>473.6465</v>
      </c>
      <c r="Z135" s="47">
        <v>375.56</v>
      </c>
      <c r="AA135" s="47">
        <v>359.39949999999999</v>
      </c>
      <c r="AB135" s="47">
        <v>614.39499999999998</v>
      </c>
      <c r="AC135" s="47">
        <v>442.89499999999998</v>
      </c>
      <c r="AD135" s="58">
        <v>112.876</v>
      </c>
    </row>
    <row r="136" spans="1:30" ht="15" customHeight="1" x14ac:dyDescent="0.25">
      <c r="A136" s="41" t="s">
        <v>401</v>
      </c>
      <c r="B136" s="46">
        <v>591.67499999999995</v>
      </c>
      <c r="C136" s="47">
        <v>591.726</v>
      </c>
      <c r="D136" s="47">
        <v>520.83150000000001</v>
      </c>
      <c r="E136" s="47">
        <v>505.83249999999998</v>
      </c>
      <c r="F136" s="47">
        <v>730.96749999999997</v>
      </c>
      <c r="G136" s="47">
        <v>1009.2015</v>
      </c>
      <c r="H136" s="47">
        <v>817.41150000000005</v>
      </c>
      <c r="I136" s="47">
        <v>553.74400000000003</v>
      </c>
      <c r="J136" s="47">
        <v>552.20899999999995</v>
      </c>
      <c r="K136" s="47">
        <v>482.9375</v>
      </c>
      <c r="L136" s="47">
        <v>513.73099999999999</v>
      </c>
      <c r="M136" s="47">
        <v>862.67349999999999</v>
      </c>
      <c r="N136" s="47">
        <v>572.50450000000001</v>
      </c>
      <c r="O136" s="47">
        <v>510.92700000000002</v>
      </c>
      <c r="P136" s="47">
        <v>489.08100000000002</v>
      </c>
      <c r="Q136" s="47">
        <v>539.02599999999995</v>
      </c>
      <c r="R136" s="47">
        <v>357.05650000000003</v>
      </c>
      <c r="S136" s="47">
        <v>0</v>
      </c>
      <c r="T136" s="47">
        <v>631.94949999999994</v>
      </c>
      <c r="U136" s="47">
        <v>549.72500000000002</v>
      </c>
      <c r="V136" s="47">
        <v>410.8535</v>
      </c>
      <c r="W136" s="47">
        <v>78.387</v>
      </c>
      <c r="X136" s="47">
        <v>505.63099999999997</v>
      </c>
      <c r="Y136" s="47">
        <v>466.85</v>
      </c>
      <c r="Z136" s="47">
        <v>382.35649999999998</v>
      </c>
      <c r="AA136" s="47">
        <v>352.60300000000001</v>
      </c>
      <c r="AB136" s="47">
        <v>621.19150000000002</v>
      </c>
      <c r="AC136" s="47">
        <v>449.69150000000002</v>
      </c>
      <c r="AD136" s="58">
        <v>119.6725</v>
      </c>
    </row>
    <row r="137" spans="1:30" ht="15" customHeight="1" x14ac:dyDescent="0.25">
      <c r="A137" s="41" t="s">
        <v>402</v>
      </c>
      <c r="B137" s="46">
        <v>586.06200000000001</v>
      </c>
      <c r="C137" s="47">
        <v>586.11300000000006</v>
      </c>
      <c r="D137" s="47">
        <v>526.44449999999995</v>
      </c>
      <c r="E137" s="47">
        <v>511.44549999999998</v>
      </c>
      <c r="F137" s="47">
        <v>736.58050000000003</v>
      </c>
      <c r="G137" s="47">
        <v>1014.8145</v>
      </c>
      <c r="H137" s="47">
        <v>823.02449999999999</v>
      </c>
      <c r="I137" s="47">
        <v>548.13099999999997</v>
      </c>
      <c r="J137" s="47">
        <v>546.596</v>
      </c>
      <c r="K137" s="47">
        <v>488.5505</v>
      </c>
      <c r="L137" s="47">
        <v>508.11799999999999</v>
      </c>
      <c r="M137" s="47">
        <v>868.28650000000005</v>
      </c>
      <c r="N137" s="47">
        <v>578.11749999999995</v>
      </c>
      <c r="O137" s="47">
        <v>505.31400000000002</v>
      </c>
      <c r="P137" s="47">
        <v>483.46800000000002</v>
      </c>
      <c r="Q137" s="47">
        <v>533.41300000000001</v>
      </c>
      <c r="R137" s="47">
        <v>362.66950000000003</v>
      </c>
      <c r="S137" s="47">
        <v>5.6130000000000004</v>
      </c>
      <c r="T137" s="47">
        <v>626.3365</v>
      </c>
      <c r="U137" s="47">
        <v>544.11199999999997</v>
      </c>
      <c r="V137" s="47">
        <v>416.4665</v>
      </c>
      <c r="W137" s="47">
        <v>72.774000000000001</v>
      </c>
      <c r="X137" s="47">
        <v>500.01799999999997</v>
      </c>
      <c r="Y137" s="47">
        <v>461.23700000000002</v>
      </c>
      <c r="Z137" s="47">
        <v>387.96949999999998</v>
      </c>
      <c r="AA137" s="47">
        <v>346.99</v>
      </c>
      <c r="AB137" s="47">
        <v>626.80449999999996</v>
      </c>
      <c r="AC137" s="47">
        <v>455.30450000000002</v>
      </c>
      <c r="AD137" s="58">
        <v>125.2855</v>
      </c>
    </row>
    <row r="138" spans="1:30" ht="15" customHeight="1" x14ac:dyDescent="0.25">
      <c r="A138" s="41" t="s">
        <v>403</v>
      </c>
      <c r="B138" s="46">
        <v>1028.6765</v>
      </c>
      <c r="C138" s="47">
        <v>1028.7275</v>
      </c>
      <c r="D138" s="47">
        <v>160.80699999999999</v>
      </c>
      <c r="E138" s="47">
        <v>321.21600000000001</v>
      </c>
      <c r="F138" s="47">
        <v>811.82500000000005</v>
      </c>
      <c r="G138" s="47">
        <v>827.93100000000004</v>
      </c>
      <c r="H138" s="47">
        <v>632.79499999999996</v>
      </c>
      <c r="I138" s="47">
        <v>954.01599999999996</v>
      </c>
      <c r="J138" s="47">
        <v>989.21050000000002</v>
      </c>
      <c r="K138" s="47">
        <v>84.632000000000005</v>
      </c>
      <c r="L138" s="47">
        <v>664.23599999999999</v>
      </c>
      <c r="M138" s="47">
        <v>681.40300000000002</v>
      </c>
      <c r="N138" s="47">
        <v>391.23399999999998</v>
      </c>
      <c r="O138" s="47">
        <v>947.92849999999999</v>
      </c>
      <c r="P138" s="47">
        <v>926.08249999999998</v>
      </c>
      <c r="Q138" s="47">
        <v>976.02750000000003</v>
      </c>
      <c r="R138" s="47">
        <v>141.13499999999999</v>
      </c>
      <c r="S138" s="47">
        <v>437.00150000000002</v>
      </c>
      <c r="T138" s="47">
        <v>529.8175</v>
      </c>
      <c r="U138" s="47">
        <v>986.72649999999999</v>
      </c>
      <c r="V138" s="47">
        <v>226.23699999999999</v>
      </c>
      <c r="W138" s="47">
        <v>515.38850000000002</v>
      </c>
      <c r="X138" s="47">
        <v>656.13599999999997</v>
      </c>
      <c r="Y138" s="47">
        <v>903.85149999999999</v>
      </c>
      <c r="Z138" s="47">
        <v>229.89</v>
      </c>
      <c r="AA138" s="47">
        <v>789.60450000000003</v>
      </c>
      <c r="AB138" s="47">
        <v>436.57499999999999</v>
      </c>
      <c r="AC138" s="47">
        <v>12.69</v>
      </c>
      <c r="AD138" s="58">
        <v>437.78399999999999</v>
      </c>
    </row>
    <row r="139" spans="1:30" ht="15" customHeight="1" x14ac:dyDescent="0.25">
      <c r="A139" s="41" t="s">
        <v>404</v>
      </c>
      <c r="B139" s="46">
        <v>1036.0235</v>
      </c>
      <c r="C139" s="47">
        <v>1036.0744999999999</v>
      </c>
      <c r="D139" s="47">
        <v>168.154</v>
      </c>
      <c r="E139" s="47">
        <v>328.56299999999999</v>
      </c>
      <c r="F139" s="47">
        <v>819.17200000000003</v>
      </c>
      <c r="G139" s="47">
        <v>835.27800000000002</v>
      </c>
      <c r="H139" s="47">
        <v>640.14200000000005</v>
      </c>
      <c r="I139" s="47">
        <v>961.36300000000006</v>
      </c>
      <c r="J139" s="47">
        <v>996.5575</v>
      </c>
      <c r="K139" s="47">
        <v>91.978999999999999</v>
      </c>
      <c r="L139" s="47">
        <v>671.58299999999997</v>
      </c>
      <c r="M139" s="47">
        <v>688.75</v>
      </c>
      <c r="N139" s="47">
        <v>398.58100000000002</v>
      </c>
      <c r="O139" s="47">
        <v>955.27549999999997</v>
      </c>
      <c r="P139" s="47">
        <v>933.42949999999996</v>
      </c>
      <c r="Q139" s="47">
        <v>983.37450000000001</v>
      </c>
      <c r="R139" s="47">
        <v>148.482</v>
      </c>
      <c r="S139" s="47">
        <v>444.3485</v>
      </c>
      <c r="T139" s="47">
        <v>537.16449999999998</v>
      </c>
      <c r="U139" s="47">
        <v>994.07349999999997</v>
      </c>
      <c r="V139" s="47">
        <v>233.584</v>
      </c>
      <c r="W139" s="47">
        <v>522.7355</v>
      </c>
      <c r="X139" s="47">
        <v>663.48299999999995</v>
      </c>
      <c r="Y139" s="47">
        <v>911.19849999999997</v>
      </c>
      <c r="Z139" s="47">
        <v>237.23699999999999</v>
      </c>
      <c r="AA139" s="47">
        <v>796.95150000000001</v>
      </c>
      <c r="AB139" s="47">
        <v>443.92200000000003</v>
      </c>
      <c r="AC139" s="47">
        <v>5.343</v>
      </c>
      <c r="AD139" s="58">
        <v>445.13099999999997</v>
      </c>
    </row>
    <row r="140" spans="1:30" ht="15" customHeight="1" x14ac:dyDescent="0.25">
      <c r="A140" s="41" t="s">
        <v>405</v>
      </c>
      <c r="B140" s="46">
        <v>1235.8040000000001</v>
      </c>
      <c r="C140" s="47">
        <v>824.66399999999999</v>
      </c>
      <c r="D140" s="47">
        <v>716.62</v>
      </c>
      <c r="E140" s="47">
        <v>562.99400000000003</v>
      </c>
      <c r="F140" s="47">
        <v>1223.5350000000001</v>
      </c>
      <c r="G140" s="47">
        <v>1344.796</v>
      </c>
      <c r="H140" s="47">
        <v>4.9999999999998899E-3</v>
      </c>
      <c r="I140" s="47">
        <v>635.88800000000003</v>
      </c>
      <c r="J140" s="47">
        <v>1196.338</v>
      </c>
      <c r="K140" s="47">
        <v>678.726</v>
      </c>
      <c r="L140" s="47">
        <v>346.108</v>
      </c>
      <c r="M140" s="47">
        <v>1198.268</v>
      </c>
      <c r="N140" s="47">
        <v>908.09900000000005</v>
      </c>
      <c r="O140" s="47">
        <v>1155.056</v>
      </c>
      <c r="P140" s="47">
        <v>1133.21</v>
      </c>
      <c r="Q140" s="47">
        <v>1183.155</v>
      </c>
      <c r="R140" s="47">
        <v>491.65699999999998</v>
      </c>
      <c r="S140" s="47">
        <v>817.40650000000005</v>
      </c>
      <c r="T140" s="47">
        <v>211.68950000000001</v>
      </c>
      <c r="U140" s="47">
        <v>1193.854</v>
      </c>
      <c r="V140" s="47">
        <v>406.553</v>
      </c>
      <c r="W140" s="47">
        <v>895.79349999999999</v>
      </c>
      <c r="X140" s="47">
        <v>338.00799999999998</v>
      </c>
      <c r="Y140" s="47">
        <v>1110.979</v>
      </c>
      <c r="Z140" s="47">
        <v>717.95100000000002</v>
      </c>
      <c r="AA140" s="47">
        <v>491.036</v>
      </c>
      <c r="AB140" s="47">
        <v>445.34100000000001</v>
      </c>
      <c r="AC140" s="47">
        <v>645.48</v>
      </c>
      <c r="AD140" s="58">
        <v>697.73400000000004</v>
      </c>
    </row>
    <row r="141" spans="1:30" ht="15" customHeight="1" x14ac:dyDescent="0.25">
      <c r="A141" s="41" t="s">
        <v>406</v>
      </c>
      <c r="B141" s="46">
        <v>1005.967</v>
      </c>
      <c r="C141" s="47">
        <v>594.827</v>
      </c>
      <c r="D141" s="47">
        <v>1044.421</v>
      </c>
      <c r="E141" s="47">
        <v>890.79499999999996</v>
      </c>
      <c r="F141" s="47">
        <v>1344.7695000000001</v>
      </c>
      <c r="G141" s="47">
        <v>1623.0035</v>
      </c>
      <c r="H141" s="47">
        <v>642.46799999999996</v>
      </c>
      <c r="I141" s="47">
        <v>406.05099999999999</v>
      </c>
      <c r="J141" s="47">
        <v>966.50099999999998</v>
      </c>
      <c r="K141" s="47">
        <v>1006.527</v>
      </c>
      <c r="L141" s="47">
        <v>312.55500000000001</v>
      </c>
      <c r="M141" s="47">
        <v>1476.4755</v>
      </c>
      <c r="N141" s="47">
        <v>1186.3064999999999</v>
      </c>
      <c r="O141" s="47">
        <v>925.21900000000005</v>
      </c>
      <c r="P141" s="47">
        <v>903.37300000000005</v>
      </c>
      <c r="Q141" s="47">
        <v>953.31799999999998</v>
      </c>
      <c r="R141" s="47">
        <v>819.45799999999997</v>
      </c>
      <c r="S141" s="47">
        <v>613.80200000000002</v>
      </c>
      <c r="T141" s="47">
        <v>430.77350000000001</v>
      </c>
      <c r="U141" s="47">
        <v>964.01700000000005</v>
      </c>
      <c r="V141" s="47">
        <v>734.35400000000004</v>
      </c>
      <c r="W141" s="47">
        <v>680.96299999999997</v>
      </c>
      <c r="X141" s="47">
        <v>304.45499999999998</v>
      </c>
      <c r="Y141" s="47">
        <v>881.14200000000005</v>
      </c>
      <c r="Z141" s="47">
        <v>996.1585</v>
      </c>
      <c r="AA141" s="47">
        <v>261.19900000000001</v>
      </c>
      <c r="AB141" s="47">
        <v>773.14200000000005</v>
      </c>
      <c r="AC141" s="47">
        <v>973.28099999999995</v>
      </c>
      <c r="AD141" s="58">
        <v>653.55700000000002</v>
      </c>
    </row>
    <row r="142" spans="1:30" ht="15" customHeight="1" x14ac:dyDescent="0.25">
      <c r="A142" s="41" t="s">
        <v>407</v>
      </c>
      <c r="B142" s="46">
        <v>1003.167</v>
      </c>
      <c r="C142" s="47">
        <v>592.02700000000004</v>
      </c>
      <c r="D142" s="47">
        <v>1041.6210000000001</v>
      </c>
      <c r="E142" s="47">
        <v>887.995</v>
      </c>
      <c r="F142" s="47">
        <v>1341.9694999999999</v>
      </c>
      <c r="G142" s="47">
        <v>1620.2035000000001</v>
      </c>
      <c r="H142" s="47">
        <v>639.66800000000001</v>
      </c>
      <c r="I142" s="47">
        <v>403.25099999999998</v>
      </c>
      <c r="J142" s="47">
        <v>963.70100000000002</v>
      </c>
      <c r="K142" s="47">
        <v>1003.727</v>
      </c>
      <c r="L142" s="47">
        <v>309.755</v>
      </c>
      <c r="M142" s="47">
        <v>1473.6755000000001</v>
      </c>
      <c r="N142" s="47">
        <v>1183.5065</v>
      </c>
      <c r="O142" s="47">
        <v>922.41899999999998</v>
      </c>
      <c r="P142" s="47">
        <v>900.57299999999998</v>
      </c>
      <c r="Q142" s="47">
        <v>950.51800000000003</v>
      </c>
      <c r="R142" s="47">
        <v>816.65800000000002</v>
      </c>
      <c r="S142" s="47">
        <v>611.00199999999995</v>
      </c>
      <c r="T142" s="47">
        <v>427.9735</v>
      </c>
      <c r="U142" s="47">
        <v>961.21699999999998</v>
      </c>
      <c r="V142" s="47">
        <v>731.55399999999997</v>
      </c>
      <c r="W142" s="47">
        <v>678.16300000000001</v>
      </c>
      <c r="X142" s="47">
        <v>301.65499999999997</v>
      </c>
      <c r="Y142" s="47">
        <v>878.34199999999998</v>
      </c>
      <c r="Z142" s="47">
        <v>993.35850000000005</v>
      </c>
      <c r="AA142" s="47">
        <v>258.399</v>
      </c>
      <c r="AB142" s="47">
        <v>770.34199999999998</v>
      </c>
      <c r="AC142" s="47">
        <v>970.48099999999999</v>
      </c>
      <c r="AD142" s="58">
        <v>650.75699999999995</v>
      </c>
    </row>
    <row r="143" spans="1:30" ht="15" customHeight="1" x14ac:dyDescent="0.25">
      <c r="A143" s="41" t="s">
        <v>408</v>
      </c>
      <c r="B143" s="46">
        <v>1069.3125</v>
      </c>
      <c r="C143" s="47">
        <v>1069.3634999999999</v>
      </c>
      <c r="D143" s="47">
        <v>201.44300000000001</v>
      </c>
      <c r="E143" s="47">
        <v>361.85199999999998</v>
      </c>
      <c r="F143" s="47">
        <v>852.46100000000001</v>
      </c>
      <c r="G143" s="47">
        <v>748.59900000000005</v>
      </c>
      <c r="H143" s="47">
        <v>673.43100000000004</v>
      </c>
      <c r="I143" s="47">
        <v>994.65200000000004</v>
      </c>
      <c r="J143" s="47">
        <v>1029.8465000000001</v>
      </c>
      <c r="K143" s="47">
        <v>5.3</v>
      </c>
      <c r="L143" s="47">
        <v>704.87199999999996</v>
      </c>
      <c r="M143" s="47">
        <v>602.07100000000003</v>
      </c>
      <c r="N143" s="47">
        <v>311.90199999999999</v>
      </c>
      <c r="O143" s="47">
        <v>988.56449999999995</v>
      </c>
      <c r="P143" s="47">
        <v>966.71849999999995</v>
      </c>
      <c r="Q143" s="47">
        <v>1016.6635</v>
      </c>
      <c r="R143" s="47">
        <v>181.77099999999999</v>
      </c>
      <c r="S143" s="47">
        <v>477.63749999999999</v>
      </c>
      <c r="T143" s="47">
        <v>570.45349999999996</v>
      </c>
      <c r="U143" s="47">
        <v>1027.3625</v>
      </c>
      <c r="V143" s="47">
        <v>266.87299999999999</v>
      </c>
      <c r="W143" s="47">
        <v>556.02449999999999</v>
      </c>
      <c r="X143" s="47">
        <v>696.77200000000005</v>
      </c>
      <c r="Y143" s="47">
        <v>944.48749999999995</v>
      </c>
      <c r="Z143" s="47">
        <v>150.55799999999999</v>
      </c>
      <c r="AA143" s="47">
        <v>830.2405</v>
      </c>
      <c r="AB143" s="47">
        <v>477.21100000000001</v>
      </c>
      <c r="AC143" s="47">
        <v>92.022000000000006</v>
      </c>
      <c r="AD143" s="58">
        <v>478.42</v>
      </c>
    </row>
    <row r="144" spans="1:30" ht="15" customHeight="1" x14ac:dyDescent="0.25">
      <c r="A144" s="41" t="s">
        <v>409</v>
      </c>
      <c r="B144" s="46">
        <v>901.69600000000003</v>
      </c>
      <c r="C144" s="47">
        <v>490.55599999999998</v>
      </c>
      <c r="D144" s="47">
        <v>743.86599999999999</v>
      </c>
      <c r="E144" s="47">
        <v>590.24</v>
      </c>
      <c r="F144" s="47">
        <v>1240.4984999999999</v>
      </c>
      <c r="G144" s="47">
        <v>1372.0419999999999</v>
      </c>
      <c r="H144" s="47">
        <v>341.91300000000001</v>
      </c>
      <c r="I144" s="47">
        <v>301.77999999999997</v>
      </c>
      <c r="J144" s="47">
        <v>862.23</v>
      </c>
      <c r="K144" s="47">
        <v>705.97199999999998</v>
      </c>
      <c r="L144" s="47">
        <v>4.2</v>
      </c>
      <c r="M144" s="47">
        <v>1225.5139999999999</v>
      </c>
      <c r="N144" s="47">
        <v>935.34500000000003</v>
      </c>
      <c r="O144" s="47">
        <v>820.94799999999998</v>
      </c>
      <c r="P144" s="47">
        <v>799.10199999999998</v>
      </c>
      <c r="Q144" s="47">
        <v>849.04700000000003</v>
      </c>
      <c r="R144" s="47">
        <v>518.90300000000002</v>
      </c>
      <c r="S144" s="47">
        <v>509.53100000000001</v>
      </c>
      <c r="T144" s="47">
        <v>130.21850000000001</v>
      </c>
      <c r="U144" s="47">
        <v>859.74599999999998</v>
      </c>
      <c r="V144" s="47">
        <v>433.79899999999998</v>
      </c>
      <c r="W144" s="47">
        <v>576.69200000000001</v>
      </c>
      <c r="X144" s="47">
        <v>3.9</v>
      </c>
      <c r="Y144" s="47">
        <v>776.87099999999998</v>
      </c>
      <c r="Z144" s="47">
        <v>745.197</v>
      </c>
      <c r="AA144" s="47">
        <v>156.928</v>
      </c>
      <c r="AB144" s="47">
        <v>472.58699999999999</v>
      </c>
      <c r="AC144" s="47">
        <v>672.726</v>
      </c>
      <c r="AD144" s="58">
        <v>549.28599999999994</v>
      </c>
    </row>
    <row r="145" spans="1:30" ht="15" customHeight="1" x14ac:dyDescent="0.25">
      <c r="A145" s="41" t="s">
        <v>410</v>
      </c>
      <c r="B145" s="46">
        <v>1022.967</v>
      </c>
      <c r="C145" s="47">
        <v>611.827</v>
      </c>
      <c r="D145" s="47">
        <v>1061.421</v>
      </c>
      <c r="E145" s="47">
        <v>907.79499999999996</v>
      </c>
      <c r="F145" s="47">
        <v>1361.7695000000001</v>
      </c>
      <c r="G145" s="47">
        <v>1640.0035</v>
      </c>
      <c r="H145" s="47">
        <v>659.46799999999996</v>
      </c>
      <c r="I145" s="47">
        <v>423.05099999999999</v>
      </c>
      <c r="J145" s="47">
        <v>983.50099999999998</v>
      </c>
      <c r="K145" s="47">
        <v>1023.527</v>
      </c>
      <c r="L145" s="47">
        <v>329.55500000000001</v>
      </c>
      <c r="M145" s="47">
        <v>1493.4755</v>
      </c>
      <c r="N145" s="47">
        <v>1203.3064999999999</v>
      </c>
      <c r="O145" s="47">
        <v>942.21900000000005</v>
      </c>
      <c r="P145" s="47">
        <v>920.37300000000005</v>
      </c>
      <c r="Q145" s="47">
        <v>970.31799999999998</v>
      </c>
      <c r="R145" s="47">
        <v>836.45799999999997</v>
      </c>
      <c r="S145" s="47">
        <v>630.80200000000002</v>
      </c>
      <c r="T145" s="47">
        <v>447.77350000000001</v>
      </c>
      <c r="U145" s="47">
        <v>981.01700000000005</v>
      </c>
      <c r="V145" s="47">
        <v>751.35400000000004</v>
      </c>
      <c r="W145" s="47">
        <v>697.96299999999997</v>
      </c>
      <c r="X145" s="47">
        <v>321.45499999999998</v>
      </c>
      <c r="Y145" s="47">
        <v>898.14200000000005</v>
      </c>
      <c r="Z145" s="47">
        <v>1013.1585</v>
      </c>
      <c r="AA145" s="47">
        <v>278.19900000000001</v>
      </c>
      <c r="AB145" s="47">
        <v>790.14200000000005</v>
      </c>
      <c r="AC145" s="47">
        <v>990.28099999999995</v>
      </c>
      <c r="AD145" s="58">
        <v>670.55700000000002</v>
      </c>
    </row>
    <row r="146" spans="1:30" ht="15" customHeight="1" x14ac:dyDescent="0.25">
      <c r="A146" s="41" t="s">
        <v>411</v>
      </c>
      <c r="B146" s="46">
        <v>874.23350000000005</v>
      </c>
      <c r="C146" s="47">
        <v>874.28449999999998</v>
      </c>
      <c r="D146" s="47">
        <v>290.27300000000002</v>
      </c>
      <c r="E146" s="47">
        <v>306.57900000000001</v>
      </c>
      <c r="F146" s="47">
        <v>657.38199999999995</v>
      </c>
      <c r="G146" s="47">
        <v>726.64300000000003</v>
      </c>
      <c r="H146" s="47">
        <v>618.15800000000002</v>
      </c>
      <c r="I146" s="47">
        <v>836.30250000000001</v>
      </c>
      <c r="J146" s="47">
        <v>834.76750000000004</v>
      </c>
      <c r="K146" s="47">
        <v>245.05600000000001</v>
      </c>
      <c r="L146" s="47">
        <v>649.59900000000005</v>
      </c>
      <c r="M146" s="47">
        <v>580.11500000000001</v>
      </c>
      <c r="N146" s="47">
        <v>289.94600000000003</v>
      </c>
      <c r="O146" s="47">
        <v>793.4855</v>
      </c>
      <c r="P146" s="47">
        <v>771.6395</v>
      </c>
      <c r="Q146" s="47">
        <v>821.58450000000005</v>
      </c>
      <c r="R146" s="47">
        <v>126.498</v>
      </c>
      <c r="S146" s="47">
        <v>282.55849999999998</v>
      </c>
      <c r="T146" s="47">
        <v>515.18050000000005</v>
      </c>
      <c r="U146" s="47">
        <v>832.2835</v>
      </c>
      <c r="V146" s="47">
        <v>211.6</v>
      </c>
      <c r="W146" s="47">
        <v>360.94549999999998</v>
      </c>
      <c r="X146" s="47">
        <v>641.49900000000002</v>
      </c>
      <c r="Y146" s="47">
        <v>749.4085</v>
      </c>
      <c r="Z146" s="47">
        <v>99.798000000000002</v>
      </c>
      <c r="AA146" s="47">
        <v>635.16150000000005</v>
      </c>
      <c r="AB146" s="47">
        <v>421.93799999999999</v>
      </c>
      <c r="AC146" s="47">
        <v>219.13300000000001</v>
      </c>
      <c r="AD146" s="58">
        <v>336.702</v>
      </c>
    </row>
    <row r="147" spans="1:30" ht="15" customHeight="1" x14ac:dyDescent="0.25">
      <c r="A147" s="41" t="s">
        <v>412</v>
      </c>
      <c r="B147" s="46">
        <v>924.23950000000002</v>
      </c>
      <c r="C147" s="47">
        <v>924.29049999999995</v>
      </c>
      <c r="D147" s="47">
        <v>340.279</v>
      </c>
      <c r="E147" s="47">
        <v>356.58499999999998</v>
      </c>
      <c r="F147" s="47">
        <v>707.38800000000003</v>
      </c>
      <c r="G147" s="47">
        <v>676.63699999999994</v>
      </c>
      <c r="H147" s="47">
        <v>668.16399999999999</v>
      </c>
      <c r="I147" s="47">
        <v>886.30849999999998</v>
      </c>
      <c r="J147" s="47">
        <v>884.77350000000001</v>
      </c>
      <c r="K147" s="47">
        <v>195.05</v>
      </c>
      <c r="L147" s="47">
        <v>699.60500000000002</v>
      </c>
      <c r="M147" s="47">
        <v>530.10900000000004</v>
      </c>
      <c r="N147" s="47">
        <v>239.94</v>
      </c>
      <c r="O147" s="47">
        <v>843.49149999999997</v>
      </c>
      <c r="P147" s="47">
        <v>821.64549999999997</v>
      </c>
      <c r="Q147" s="47">
        <v>871.59050000000002</v>
      </c>
      <c r="R147" s="47">
        <v>176.50399999999999</v>
      </c>
      <c r="S147" s="47">
        <v>332.56450000000001</v>
      </c>
      <c r="T147" s="47">
        <v>565.18650000000002</v>
      </c>
      <c r="U147" s="47">
        <v>882.28949999999998</v>
      </c>
      <c r="V147" s="47">
        <v>261.60599999999999</v>
      </c>
      <c r="W147" s="47">
        <v>410.95150000000001</v>
      </c>
      <c r="X147" s="47">
        <v>691.505</v>
      </c>
      <c r="Y147" s="47">
        <v>799.41449999999998</v>
      </c>
      <c r="Z147" s="47">
        <v>49.792000000000002</v>
      </c>
      <c r="AA147" s="47">
        <v>685.16750000000002</v>
      </c>
      <c r="AB147" s="47">
        <v>471.94400000000002</v>
      </c>
      <c r="AC147" s="47">
        <v>269.13900000000001</v>
      </c>
      <c r="AD147" s="58">
        <v>386.70800000000003</v>
      </c>
    </row>
    <row r="148" spans="1:30" ht="15" customHeight="1" x14ac:dyDescent="0.25">
      <c r="A148" s="41" t="s">
        <v>413</v>
      </c>
      <c r="B148" s="46">
        <v>935.88250000000005</v>
      </c>
      <c r="C148" s="47">
        <v>935.93349999999998</v>
      </c>
      <c r="D148" s="47">
        <v>351.92200000000003</v>
      </c>
      <c r="E148" s="47">
        <v>368.22800000000001</v>
      </c>
      <c r="F148" s="47">
        <v>719.03099999999995</v>
      </c>
      <c r="G148" s="47">
        <v>664.99400000000003</v>
      </c>
      <c r="H148" s="47">
        <v>679.80700000000002</v>
      </c>
      <c r="I148" s="47">
        <v>897.95150000000001</v>
      </c>
      <c r="J148" s="47">
        <v>896.41650000000004</v>
      </c>
      <c r="K148" s="47">
        <v>183.40700000000001</v>
      </c>
      <c r="L148" s="47">
        <v>711.24800000000005</v>
      </c>
      <c r="M148" s="47">
        <v>518.46600000000001</v>
      </c>
      <c r="N148" s="47">
        <v>228.297</v>
      </c>
      <c r="O148" s="47">
        <v>855.1345</v>
      </c>
      <c r="P148" s="47">
        <v>833.2885</v>
      </c>
      <c r="Q148" s="47">
        <v>883.23350000000005</v>
      </c>
      <c r="R148" s="47">
        <v>188.14699999999999</v>
      </c>
      <c r="S148" s="47">
        <v>344.20749999999998</v>
      </c>
      <c r="T148" s="47">
        <v>576.82950000000005</v>
      </c>
      <c r="U148" s="47">
        <v>893.9325</v>
      </c>
      <c r="V148" s="47">
        <v>273.24900000000002</v>
      </c>
      <c r="W148" s="47">
        <v>422.59449999999998</v>
      </c>
      <c r="X148" s="47">
        <v>703.14800000000002</v>
      </c>
      <c r="Y148" s="47">
        <v>811.0575</v>
      </c>
      <c r="Z148" s="47">
        <v>38.149000000000001</v>
      </c>
      <c r="AA148" s="47">
        <v>696.81050000000005</v>
      </c>
      <c r="AB148" s="47">
        <v>483.58699999999999</v>
      </c>
      <c r="AC148" s="47">
        <v>280.72899999999998</v>
      </c>
      <c r="AD148" s="58">
        <v>398.351</v>
      </c>
    </row>
    <row r="149" spans="1:30" ht="15" customHeight="1" x14ac:dyDescent="0.25">
      <c r="A149" s="41" t="s">
        <v>275</v>
      </c>
      <c r="B149" s="46">
        <v>974.03150000000005</v>
      </c>
      <c r="C149" s="47">
        <v>974.08249999999998</v>
      </c>
      <c r="D149" s="47">
        <v>352.00099999999998</v>
      </c>
      <c r="E149" s="47">
        <v>406.37700000000001</v>
      </c>
      <c r="F149" s="47">
        <v>757.18</v>
      </c>
      <c r="G149" s="47">
        <v>626.84500000000003</v>
      </c>
      <c r="H149" s="47">
        <v>717.95600000000002</v>
      </c>
      <c r="I149" s="47">
        <v>936.10050000000001</v>
      </c>
      <c r="J149" s="47">
        <v>934.56550000000004</v>
      </c>
      <c r="K149" s="47">
        <v>145.25800000000001</v>
      </c>
      <c r="L149" s="47">
        <v>749.39700000000005</v>
      </c>
      <c r="M149" s="47">
        <v>480.31700000000001</v>
      </c>
      <c r="N149" s="47">
        <v>190.148</v>
      </c>
      <c r="O149" s="47">
        <v>893.2835</v>
      </c>
      <c r="P149" s="47">
        <v>871.4375</v>
      </c>
      <c r="Q149" s="47">
        <v>921.38250000000005</v>
      </c>
      <c r="R149" s="47">
        <v>226.29599999999999</v>
      </c>
      <c r="S149" s="47">
        <v>382.35649999999998</v>
      </c>
      <c r="T149" s="47">
        <v>614.97850000000005</v>
      </c>
      <c r="U149" s="47">
        <v>932.08150000000001</v>
      </c>
      <c r="V149" s="47">
        <v>311.39800000000002</v>
      </c>
      <c r="W149" s="47">
        <v>460.74349999999998</v>
      </c>
      <c r="X149" s="47">
        <v>741.29700000000003</v>
      </c>
      <c r="Y149" s="47">
        <v>849.20650000000001</v>
      </c>
      <c r="Z149" s="47">
        <v>0</v>
      </c>
      <c r="AA149" s="47">
        <v>734.95950000000005</v>
      </c>
      <c r="AB149" s="47">
        <v>521.73599999999999</v>
      </c>
      <c r="AC149" s="47">
        <v>242.58</v>
      </c>
      <c r="AD149" s="58">
        <v>436.5</v>
      </c>
    </row>
    <row r="150" spans="1:30" ht="15" customHeight="1" x14ac:dyDescent="0.25">
      <c r="A150" s="41" t="s">
        <v>414</v>
      </c>
      <c r="B150" s="46">
        <v>985.33349999999996</v>
      </c>
      <c r="C150" s="47">
        <v>985.3845</v>
      </c>
      <c r="D150" s="47">
        <v>340.69900000000001</v>
      </c>
      <c r="E150" s="47">
        <v>417.67899999999997</v>
      </c>
      <c r="F150" s="47">
        <v>768.48199999999997</v>
      </c>
      <c r="G150" s="47">
        <v>615.54300000000001</v>
      </c>
      <c r="H150" s="47">
        <v>729.25800000000004</v>
      </c>
      <c r="I150" s="47">
        <v>947.40250000000003</v>
      </c>
      <c r="J150" s="47">
        <v>945.86749999999995</v>
      </c>
      <c r="K150" s="47">
        <v>133.95599999999999</v>
      </c>
      <c r="L150" s="47">
        <v>760.69899999999996</v>
      </c>
      <c r="M150" s="47">
        <v>469.01499999999999</v>
      </c>
      <c r="N150" s="47">
        <v>178.846</v>
      </c>
      <c r="O150" s="47">
        <v>904.58550000000002</v>
      </c>
      <c r="P150" s="47">
        <v>882.73950000000002</v>
      </c>
      <c r="Q150" s="47">
        <v>932.68449999999996</v>
      </c>
      <c r="R150" s="47">
        <v>237.59800000000001</v>
      </c>
      <c r="S150" s="47">
        <v>393.6585</v>
      </c>
      <c r="T150" s="47">
        <v>626.28049999999996</v>
      </c>
      <c r="U150" s="47">
        <v>943.38350000000003</v>
      </c>
      <c r="V150" s="47">
        <v>322.7</v>
      </c>
      <c r="W150" s="47">
        <v>472.0455</v>
      </c>
      <c r="X150" s="47">
        <v>752.59900000000005</v>
      </c>
      <c r="Y150" s="47">
        <v>860.50850000000003</v>
      </c>
      <c r="Z150" s="47">
        <v>11.302</v>
      </c>
      <c r="AA150" s="47">
        <v>746.26149999999996</v>
      </c>
      <c r="AB150" s="47">
        <v>533.03800000000001</v>
      </c>
      <c r="AC150" s="47">
        <v>231.27799999999999</v>
      </c>
      <c r="AD150" s="58">
        <v>447.80200000000002</v>
      </c>
    </row>
    <row r="151" spans="1:30" ht="15" customHeight="1" x14ac:dyDescent="0.25">
      <c r="A151" s="41" t="s">
        <v>415</v>
      </c>
      <c r="B151" s="46">
        <v>988.43349999999998</v>
      </c>
      <c r="C151" s="47">
        <v>988.48450000000003</v>
      </c>
      <c r="D151" s="47">
        <v>337.59899999999999</v>
      </c>
      <c r="E151" s="47">
        <v>420.779</v>
      </c>
      <c r="F151" s="47">
        <v>771.58199999999999</v>
      </c>
      <c r="G151" s="47">
        <v>612.44299999999998</v>
      </c>
      <c r="H151" s="47">
        <v>732.35799999999995</v>
      </c>
      <c r="I151" s="47">
        <v>950.50250000000005</v>
      </c>
      <c r="J151" s="47">
        <v>948.96749999999997</v>
      </c>
      <c r="K151" s="47">
        <v>130.85599999999999</v>
      </c>
      <c r="L151" s="47">
        <v>763.79899999999998</v>
      </c>
      <c r="M151" s="47">
        <v>465.91500000000002</v>
      </c>
      <c r="N151" s="47">
        <v>175.74600000000001</v>
      </c>
      <c r="O151" s="47">
        <v>907.68550000000005</v>
      </c>
      <c r="P151" s="47">
        <v>885.83950000000004</v>
      </c>
      <c r="Q151" s="47">
        <v>935.78449999999998</v>
      </c>
      <c r="R151" s="47">
        <v>240.69800000000001</v>
      </c>
      <c r="S151" s="47">
        <v>396.75850000000003</v>
      </c>
      <c r="T151" s="47">
        <v>629.38049999999998</v>
      </c>
      <c r="U151" s="47">
        <v>946.48350000000005</v>
      </c>
      <c r="V151" s="47">
        <v>325.8</v>
      </c>
      <c r="W151" s="47">
        <v>475.14550000000003</v>
      </c>
      <c r="X151" s="47">
        <v>755.69899999999996</v>
      </c>
      <c r="Y151" s="47">
        <v>863.60850000000005</v>
      </c>
      <c r="Z151" s="47">
        <v>14.401999999999999</v>
      </c>
      <c r="AA151" s="47">
        <v>749.36149999999998</v>
      </c>
      <c r="AB151" s="47">
        <v>536.13800000000003</v>
      </c>
      <c r="AC151" s="47">
        <v>228.178</v>
      </c>
      <c r="AD151" s="58">
        <v>450.90199999999999</v>
      </c>
    </row>
    <row r="152" spans="1:30" ht="15" customHeight="1" x14ac:dyDescent="0.25">
      <c r="A152" s="41" t="s">
        <v>416</v>
      </c>
      <c r="B152" s="46">
        <v>1066.1065000000001</v>
      </c>
      <c r="C152" s="47">
        <v>1066.1575</v>
      </c>
      <c r="D152" s="47">
        <v>259.92599999999999</v>
      </c>
      <c r="E152" s="47">
        <v>420.33499999999998</v>
      </c>
      <c r="F152" s="47">
        <v>849.255</v>
      </c>
      <c r="G152" s="47">
        <v>690.11599999999999</v>
      </c>
      <c r="H152" s="47">
        <v>731.91399999999999</v>
      </c>
      <c r="I152" s="47">
        <v>1028.1755000000001</v>
      </c>
      <c r="J152" s="47">
        <v>1026.6405</v>
      </c>
      <c r="K152" s="47">
        <v>53.183</v>
      </c>
      <c r="L152" s="47">
        <v>763.35500000000002</v>
      </c>
      <c r="M152" s="47">
        <v>543.58799999999997</v>
      </c>
      <c r="N152" s="47">
        <v>253.41900000000001</v>
      </c>
      <c r="O152" s="47">
        <v>985.35850000000005</v>
      </c>
      <c r="P152" s="47">
        <v>963.51250000000005</v>
      </c>
      <c r="Q152" s="47">
        <v>1013.4575</v>
      </c>
      <c r="R152" s="47">
        <v>240.25399999999999</v>
      </c>
      <c r="S152" s="47">
        <v>474.43150000000003</v>
      </c>
      <c r="T152" s="47">
        <v>628.93650000000002</v>
      </c>
      <c r="U152" s="47">
        <v>1024.1565000000001</v>
      </c>
      <c r="V152" s="47">
        <v>325.35599999999999</v>
      </c>
      <c r="W152" s="47">
        <v>552.81849999999997</v>
      </c>
      <c r="X152" s="47">
        <v>755.255</v>
      </c>
      <c r="Y152" s="47">
        <v>941.28150000000005</v>
      </c>
      <c r="Z152" s="47">
        <v>92.075000000000003</v>
      </c>
      <c r="AA152" s="47">
        <v>827.03449999999998</v>
      </c>
      <c r="AB152" s="47">
        <v>535.69399999999996</v>
      </c>
      <c r="AC152" s="47">
        <v>150.505</v>
      </c>
      <c r="AD152" s="58">
        <v>528.57500000000005</v>
      </c>
    </row>
    <row r="153" spans="1:30" ht="15" customHeight="1" x14ac:dyDescent="0.25">
      <c r="A153" s="41" t="s">
        <v>417</v>
      </c>
      <c r="B153" s="46">
        <v>1001.6895</v>
      </c>
      <c r="C153" s="47">
        <v>1001.7405</v>
      </c>
      <c r="D153" s="47">
        <v>350.85500000000002</v>
      </c>
      <c r="E153" s="47">
        <v>434.03500000000003</v>
      </c>
      <c r="F153" s="47">
        <v>784.83799999999997</v>
      </c>
      <c r="G153" s="47">
        <v>599.18700000000001</v>
      </c>
      <c r="H153" s="47">
        <v>745.61400000000003</v>
      </c>
      <c r="I153" s="47">
        <v>963.75850000000003</v>
      </c>
      <c r="J153" s="47">
        <v>962.22349999999994</v>
      </c>
      <c r="K153" s="47">
        <v>144.11199999999999</v>
      </c>
      <c r="L153" s="47">
        <v>777.05499999999995</v>
      </c>
      <c r="M153" s="47">
        <v>452.65899999999999</v>
      </c>
      <c r="N153" s="47">
        <v>162.49</v>
      </c>
      <c r="O153" s="47">
        <v>920.94150000000002</v>
      </c>
      <c r="P153" s="47">
        <v>899.09550000000002</v>
      </c>
      <c r="Q153" s="47">
        <v>949.04049999999995</v>
      </c>
      <c r="R153" s="47">
        <v>253.95400000000001</v>
      </c>
      <c r="S153" s="47">
        <v>410.0145</v>
      </c>
      <c r="T153" s="47">
        <v>642.63649999999996</v>
      </c>
      <c r="U153" s="47">
        <v>959.73950000000002</v>
      </c>
      <c r="V153" s="47">
        <v>339.05599999999998</v>
      </c>
      <c r="W153" s="47">
        <v>488.4015</v>
      </c>
      <c r="X153" s="47">
        <v>768.95500000000004</v>
      </c>
      <c r="Y153" s="47">
        <v>876.86450000000002</v>
      </c>
      <c r="Z153" s="47">
        <v>27.658000000000001</v>
      </c>
      <c r="AA153" s="47">
        <v>762.61749999999995</v>
      </c>
      <c r="AB153" s="47">
        <v>549.39400000000001</v>
      </c>
      <c r="AC153" s="47">
        <v>241.434</v>
      </c>
      <c r="AD153" s="58">
        <v>464.15800000000002</v>
      </c>
    </row>
    <row r="154" spans="1:30" ht="15" customHeight="1" x14ac:dyDescent="0.25">
      <c r="A154" s="41" t="s">
        <v>418</v>
      </c>
      <c r="B154" s="46">
        <v>1014.8335</v>
      </c>
      <c r="C154" s="47">
        <v>1014.8845</v>
      </c>
      <c r="D154" s="47">
        <v>363.99900000000002</v>
      </c>
      <c r="E154" s="47">
        <v>447.17899999999997</v>
      </c>
      <c r="F154" s="47">
        <v>779.32399999999996</v>
      </c>
      <c r="G154" s="47">
        <v>586.04300000000001</v>
      </c>
      <c r="H154" s="47">
        <v>758.75800000000004</v>
      </c>
      <c r="I154" s="47">
        <v>976.90250000000003</v>
      </c>
      <c r="J154" s="47">
        <v>975.36749999999995</v>
      </c>
      <c r="K154" s="47">
        <v>157.256</v>
      </c>
      <c r="L154" s="47">
        <v>790.19899999999996</v>
      </c>
      <c r="M154" s="47">
        <v>439.51499999999999</v>
      </c>
      <c r="N154" s="47">
        <v>149.346</v>
      </c>
      <c r="O154" s="47">
        <v>934.08550000000002</v>
      </c>
      <c r="P154" s="47">
        <v>912.23950000000002</v>
      </c>
      <c r="Q154" s="47">
        <v>962.18449999999996</v>
      </c>
      <c r="R154" s="47">
        <v>267.09800000000001</v>
      </c>
      <c r="S154" s="47">
        <v>423.1585</v>
      </c>
      <c r="T154" s="47">
        <v>655.78049999999996</v>
      </c>
      <c r="U154" s="47">
        <v>972.88350000000003</v>
      </c>
      <c r="V154" s="47">
        <v>352.2</v>
      </c>
      <c r="W154" s="47">
        <v>501.5455</v>
      </c>
      <c r="X154" s="47">
        <v>782.09900000000005</v>
      </c>
      <c r="Y154" s="47">
        <v>890.00850000000003</v>
      </c>
      <c r="Z154" s="47">
        <v>40.802</v>
      </c>
      <c r="AA154" s="47">
        <v>775.76149999999996</v>
      </c>
      <c r="AB154" s="47">
        <v>562.53800000000001</v>
      </c>
      <c r="AC154" s="47">
        <v>254.578</v>
      </c>
      <c r="AD154" s="58">
        <v>477.30200000000002</v>
      </c>
    </row>
    <row r="155" spans="1:30" ht="15" customHeight="1" x14ac:dyDescent="0.25">
      <c r="A155" s="41" t="s">
        <v>419</v>
      </c>
      <c r="B155" s="46">
        <v>1046.8205</v>
      </c>
      <c r="C155" s="47">
        <v>1046.8715</v>
      </c>
      <c r="D155" s="47">
        <v>395.98599999999999</v>
      </c>
      <c r="E155" s="47">
        <v>479.166</v>
      </c>
      <c r="F155" s="47">
        <v>747.33699999999999</v>
      </c>
      <c r="G155" s="47">
        <v>554.05600000000004</v>
      </c>
      <c r="H155" s="47">
        <v>790.745</v>
      </c>
      <c r="I155" s="47">
        <v>1008.8895</v>
      </c>
      <c r="J155" s="47">
        <v>1007.3545</v>
      </c>
      <c r="K155" s="47">
        <v>189.24299999999999</v>
      </c>
      <c r="L155" s="47">
        <v>822.18600000000004</v>
      </c>
      <c r="M155" s="47">
        <v>407.52800000000002</v>
      </c>
      <c r="N155" s="47">
        <v>117.35899999999999</v>
      </c>
      <c r="O155" s="47">
        <v>966.07249999999999</v>
      </c>
      <c r="P155" s="47">
        <v>944.22649999999999</v>
      </c>
      <c r="Q155" s="47">
        <v>994.17150000000004</v>
      </c>
      <c r="R155" s="47">
        <v>299.08499999999998</v>
      </c>
      <c r="S155" s="47">
        <v>455.14550000000003</v>
      </c>
      <c r="T155" s="47">
        <v>687.76750000000004</v>
      </c>
      <c r="U155" s="47">
        <v>1004.8705</v>
      </c>
      <c r="V155" s="47">
        <v>384.18700000000001</v>
      </c>
      <c r="W155" s="47">
        <v>533.53250000000003</v>
      </c>
      <c r="X155" s="47">
        <v>814.08600000000001</v>
      </c>
      <c r="Y155" s="47">
        <v>921.99549999999999</v>
      </c>
      <c r="Z155" s="47">
        <v>72.789000000000001</v>
      </c>
      <c r="AA155" s="47">
        <v>807.74850000000004</v>
      </c>
      <c r="AB155" s="47">
        <v>594.52499999999998</v>
      </c>
      <c r="AC155" s="47">
        <v>286.565</v>
      </c>
      <c r="AD155" s="58">
        <v>509.28899999999999</v>
      </c>
    </row>
    <row r="156" spans="1:30" ht="15" customHeight="1" x14ac:dyDescent="0.25">
      <c r="A156" s="41" t="s">
        <v>420</v>
      </c>
      <c r="B156" s="46">
        <v>1079.7415000000001</v>
      </c>
      <c r="C156" s="47">
        <v>1079.7925</v>
      </c>
      <c r="D156" s="47">
        <v>428.90699999999998</v>
      </c>
      <c r="E156" s="47">
        <v>512.08699999999999</v>
      </c>
      <c r="F156" s="47">
        <v>714.41600000000005</v>
      </c>
      <c r="G156" s="47">
        <v>521.13499999999999</v>
      </c>
      <c r="H156" s="47">
        <v>823.66600000000005</v>
      </c>
      <c r="I156" s="47">
        <v>1041.8105</v>
      </c>
      <c r="J156" s="47">
        <v>1040.2755</v>
      </c>
      <c r="K156" s="47">
        <v>222.16399999999999</v>
      </c>
      <c r="L156" s="47">
        <v>855.10699999999997</v>
      </c>
      <c r="M156" s="47">
        <v>374.60700000000003</v>
      </c>
      <c r="N156" s="47">
        <v>84.438000000000002</v>
      </c>
      <c r="O156" s="47">
        <v>998.99350000000004</v>
      </c>
      <c r="P156" s="47">
        <v>977.14750000000004</v>
      </c>
      <c r="Q156" s="47">
        <v>1027.0925</v>
      </c>
      <c r="R156" s="47">
        <v>332.00599999999997</v>
      </c>
      <c r="S156" s="47">
        <v>488.06650000000002</v>
      </c>
      <c r="T156" s="47">
        <v>720.68849999999998</v>
      </c>
      <c r="U156" s="47">
        <v>1037.7915</v>
      </c>
      <c r="V156" s="47">
        <v>417.108</v>
      </c>
      <c r="W156" s="47">
        <v>566.45349999999996</v>
      </c>
      <c r="X156" s="47">
        <v>847.00699999999995</v>
      </c>
      <c r="Y156" s="47">
        <v>954.91650000000004</v>
      </c>
      <c r="Z156" s="47">
        <v>105.71</v>
      </c>
      <c r="AA156" s="47">
        <v>840.66949999999997</v>
      </c>
      <c r="AB156" s="47">
        <v>627.44600000000003</v>
      </c>
      <c r="AC156" s="47">
        <v>319.48599999999999</v>
      </c>
      <c r="AD156" s="58">
        <v>542.21</v>
      </c>
    </row>
    <row r="157" spans="1:30" ht="15" customHeight="1" x14ac:dyDescent="0.25">
      <c r="A157" s="41" t="s">
        <v>421</v>
      </c>
      <c r="B157" s="46">
        <v>1092.3995</v>
      </c>
      <c r="C157" s="47">
        <v>1092.4504999999999</v>
      </c>
      <c r="D157" s="47">
        <v>441.565</v>
      </c>
      <c r="E157" s="47">
        <v>524.745</v>
      </c>
      <c r="F157" s="47">
        <v>701.75800000000004</v>
      </c>
      <c r="G157" s="47">
        <v>508.47699999999998</v>
      </c>
      <c r="H157" s="47">
        <v>836.32399999999996</v>
      </c>
      <c r="I157" s="47">
        <v>1054.4684999999999</v>
      </c>
      <c r="J157" s="47">
        <v>1052.9335000000001</v>
      </c>
      <c r="K157" s="47">
        <v>234.822</v>
      </c>
      <c r="L157" s="47">
        <v>867.76499999999999</v>
      </c>
      <c r="M157" s="47">
        <v>361.94900000000001</v>
      </c>
      <c r="N157" s="47">
        <v>71.78</v>
      </c>
      <c r="O157" s="47">
        <v>1011.6515000000001</v>
      </c>
      <c r="P157" s="47">
        <v>989.80550000000005</v>
      </c>
      <c r="Q157" s="47">
        <v>1039.7505000000001</v>
      </c>
      <c r="R157" s="47">
        <v>344.66399999999999</v>
      </c>
      <c r="S157" s="47">
        <v>500.72449999999998</v>
      </c>
      <c r="T157" s="47">
        <v>733.34649999999999</v>
      </c>
      <c r="U157" s="47">
        <v>1050.4494999999999</v>
      </c>
      <c r="V157" s="47">
        <v>429.76600000000002</v>
      </c>
      <c r="W157" s="47">
        <v>579.11149999999998</v>
      </c>
      <c r="X157" s="47">
        <v>859.66499999999996</v>
      </c>
      <c r="Y157" s="47">
        <v>967.57449999999994</v>
      </c>
      <c r="Z157" s="47">
        <v>118.36799999999999</v>
      </c>
      <c r="AA157" s="47">
        <v>853.32749999999999</v>
      </c>
      <c r="AB157" s="47">
        <v>640.10400000000004</v>
      </c>
      <c r="AC157" s="47">
        <v>332.14400000000001</v>
      </c>
      <c r="AD157" s="58">
        <v>554.86800000000005</v>
      </c>
    </row>
    <row r="158" spans="1:30" ht="15" customHeight="1" x14ac:dyDescent="0.25">
      <c r="A158" s="41" t="s">
        <v>422</v>
      </c>
      <c r="B158" s="46">
        <v>1098.9494999999999</v>
      </c>
      <c r="C158" s="47">
        <v>1099.0005000000001</v>
      </c>
      <c r="D158" s="47">
        <v>448.11500000000001</v>
      </c>
      <c r="E158" s="47">
        <v>531.29499999999996</v>
      </c>
      <c r="F158" s="47">
        <v>695.20799999999997</v>
      </c>
      <c r="G158" s="47">
        <v>501.92700000000002</v>
      </c>
      <c r="H158" s="47">
        <v>842.87400000000002</v>
      </c>
      <c r="I158" s="47">
        <v>1061.0184999999999</v>
      </c>
      <c r="J158" s="47">
        <v>1059.4835</v>
      </c>
      <c r="K158" s="47">
        <v>241.37200000000001</v>
      </c>
      <c r="L158" s="47">
        <v>874.31500000000005</v>
      </c>
      <c r="M158" s="47">
        <v>355.399</v>
      </c>
      <c r="N158" s="47">
        <v>65.23</v>
      </c>
      <c r="O158" s="47">
        <v>1018.2015</v>
      </c>
      <c r="P158" s="47">
        <v>996.35550000000001</v>
      </c>
      <c r="Q158" s="47">
        <v>1046.3005000000001</v>
      </c>
      <c r="R158" s="47">
        <v>351.214</v>
      </c>
      <c r="S158" s="47">
        <v>507.27449999999999</v>
      </c>
      <c r="T158" s="47">
        <v>739.89649999999995</v>
      </c>
      <c r="U158" s="47">
        <v>1056.9994999999999</v>
      </c>
      <c r="V158" s="47">
        <v>436.31599999999997</v>
      </c>
      <c r="W158" s="47">
        <v>585.66150000000005</v>
      </c>
      <c r="X158" s="47">
        <v>866.21500000000003</v>
      </c>
      <c r="Y158" s="47">
        <v>974.12450000000001</v>
      </c>
      <c r="Z158" s="47">
        <v>124.91800000000001</v>
      </c>
      <c r="AA158" s="47">
        <v>859.87750000000005</v>
      </c>
      <c r="AB158" s="47">
        <v>646.654</v>
      </c>
      <c r="AC158" s="47">
        <v>338.69400000000002</v>
      </c>
      <c r="AD158" s="58">
        <v>561.41800000000001</v>
      </c>
    </row>
    <row r="159" spans="1:30" ht="15" customHeight="1" x14ac:dyDescent="0.25">
      <c r="A159" s="41" t="s">
        <v>423</v>
      </c>
      <c r="B159" s="46">
        <v>1088.28</v>
      </c>
      <c r="C159" s="47">
        <v>1110.0815</v>
      </c>
      <c r="D159" s="47">
        <v>459.19600000000003</v>
      </c>
      <c r="E159" s="47">
        <v>542.37599999999998</v>
      </c>
      <c r="F159" s="47">
        <v>684.12699999999995</v>
      </c>
      <c r="G159" s="47">
        <v>490.846</v>
      </c>
      <c r="H159" s="47">
        <v>853.95500000000004</v>
      </c>
      <c r="I159" s="47">
        <v>1072.0995</v>
      </c>
      <c r="J159" s="47">
        <v>1048.8140000000001</v>
      </c>
      <c r="K159" s="47">
        <v>252.453</v>
      </c>
      <c r="L159" s="47">
        <v>885.39599999999996</v>
      </c>
      <c r="M159" s="47">
        <v>344.31799999999998</v>
      </c>
      <c r="N159" s="47">
        <v>54.149000000000001</v>
      </c>
      <c r="O159" s="47">
        <v>1007.532</v>
      </c>
      <c r="P159" s="47">
        <v>985.68600000000004</v>
      </c>
      <c r="Q159" s="47">
        <v>1035.6310000000001</v>
      </c>
      <c r="R159" s="47">
        <v>362.29500000000002</v>
      </c>
      <c r="S159" s="47">
        <v>518.35550000000001</v>
      </c>
      <c r="T159" s="47">
        <v>750.97749999999996</v>
      </c>
      <c r="U159" s="47">
        <v>1046.33</v>
      </c>
      <c r="V159" s="47">
        <v>447.39699999999999</v>
      </c>
      <c r="W159" s="47">
        <v>596.74249999999995</v>
      </c>
      <c r="X159" s="47">
        <v>877.29600000000005</v>
      </c>
      <c r="Y159" s="47">
        <v>963.45500000000004</v>
      </c>
      <c r="Z159" s="47">
        <v>135.999</v>
      </c>
      <c r="AA159" s="47">
        <v>870.95849999999996</v>
      </c>
      <c r="AB159" s="47">
        <v>657.73500000000001</v>
      </c>
      <c r="AC159" s="47">
        <v>349.77499999999998</v>
      </c>
      <c r="AD159" s="58">
        <v>572.49900000000002</v>
      </c>
    </row>
    <row r="160" spans="1:30" ht="15" customHeight="1" x14ac:dyDescent="0.25">
      <c r="A160" s="41" t="s">
        <v>424</v>
      </c>
      <c r="B160" s="46">
        <v>1068.768</v>
      </c>
      <c r="C160" s="47">
        <v>1129.5934999999999</v>
      </c>
      <c r="D160" s="47">
        <v>478.70800000000003</v>
      </c>
      <c r="E160" s="47">
        <v>561.88800000000003</v>
      </c>
      <c r="F160" s="47">
        <v>664.61500000000001</v>
      </c>
      <c r="G160" s="47">
        <v>471.334</v>
      </c>
      <c r="H160" s="47">
        <v>873.46699999999998</v>
      </c>
      <c r="I160" s="47">
        <v>1091.6115</v>
      </c>
      <c r="J160" s="47">
        <v>1029.3019999999999</v>
      </c>
      <c r="K160" s="47">
        <v>271.96499999999997</v>
      </c>
      <c r="L160" s="47">
        <v>904.90800000000002</v>
      </c>
      <c r="M160" s="47">
        <v>324.80599999999998</v>
      </c>
      <c r="N160" s="47">
        <v>34.637</v>
      </c>
      <c r="O160" s="47">
        <v>988.02</v>
      </c>
      <c r="P160" s="47">
        <v>966.17399999999998</v>
      </c>
      <c r="Q160" s="47">
        <v>1016.119</v>
      </c>
      <c r="R160" s="47">
        <v>381.80700000000002</v>
      </c>
      <c r="S160" s="47">
        <v>537.86749999999995</v>
      </c>
      <c r="T160" s="47">
        <v>770.48950000000002</v>
      </c>
      <c r="U160" s="47">
        <v>1026.818</v>
      </c>
      <c r="V160" s="47">
        <v>466.90899999999999</v>
      </c>
      <c r="W160" s="47">
        <v>616.25450000000001</v>
      </c>
      <c r="X160" s="47">
        <v>896.80799999999999</v>
      </c>
      <c r="Y160" s="47">
        <v>943.94299999999998</v>
      </c>
      <c r="Z160" s="47">
        <v>155.511</v>
      </c>
      <c r="AA160" s="47">
        <v>890.47050000000002</v>
      </c>
      <c r="AB160" s="47">
        <v>677.24699999999996</v>
      </c>
      <c r="AC160" s="47">
        <v>369.28699999999998</v>
      </c>
      <c r="AD160" s="58">
        <v>592.01099999999997</v>
      </c>
    </row>
    <row r="161" spans="1:30" ht="15" customHeight="1" x14ac:dyDescent="0.25">
      <c r="A161" s="41" t="s">
        <v>425</v>
      </c>
      <c r="B161" s="46">
        <v>1052.232</v>
      </c>
      <c r="C161" s="47">
        <v>1146.1295</v>
      </c>
      <c r="D161" s="47">
        <v>495.24400000000003</v>
      </c>
      <c r="E161" s="47">
        <v>578.42399999999998</v>
      </c>
      <c r="F161" s="47">
        <v>648.07899999999995</v>
      </c>
      <c r="G161" s="47">
        <v>454.798</v>
      </c>
      <c r="H161" s="47">
        <v>890.00300000000004</v>
      </c>
      <c r="I161" s="47">
        <v>1108.1475</v>
      </c>
      <c r="J161" s="47">
        <v>1012.766</v>
      </c>
      <c r="K161" s="47">
        <v>288.50099999999998</v>
      </c>
      <c r="L161" s="47">
        <v>921.44399999999996</v>
      </c>
      <c r="M161" s="47">
        <v>308.27</v>
      </c>
      <c r="N161" s="47">
        <v>18.100999999999999</v>
      </c>
      <c r="O161" s="47">
        <v>971.48400000000004</v>
      </c>
      <c r="P161" s="47">
        <v>949.63800000000003</v>
      </c>
      <c r="Q161" s="47">
        <v>999.58299999999997</v>
      </c>
      <c r="R161" s="47">
        <v>398.34300000000002</v>
      </c>
      <c r="S161" s="47">
        <v>554.40350000000001</v>
      </c>
      <c r="T161" s="47">
        <v>787.02549999999997</v>
      </c>
      <c r="U161" s="47">
        <v>1010.282</v>
      </c>
      <c r="V161" s="47">
        <v>483.44499999999999</v>
      </c>
      <c r="W161" s="47">
        <v>632.79049999999995</v>
      </c>
      <c r="X161" s="47">
        <v>913.34400000000005</v>
      </c>
      <c r="Y161" s="47">
        <v>927.40700000000004</v>
      </c>
      <c r="Z161" s="47">
        <v>172.047</v>
      </c>
      <c r="AA161" s="47">
        <v>907.00649999999996</v>
      </c>
      <c r="AB161" s="47">
        <v>693.78300000000002</v>
      </c>
      <c r="AC161" s="47">
        <v>385.82299999999998</v>
      </c>
      <c r="AD161" s="58">
        <v>608.54700000000003</v>
      </c>
    </row>
    <row r="162" spans="1:30" ht="15" customHeight="1" x14ac:dyDescent="0.25">
      <c r="A162" s="41" t="s">
        <v>426</v>
      </c>
      <c r="B162" s="46">
        <v>1052.231</v>
      </c>
      <c r="C162" s="47">
        <v>1146.1305</v>
      </c>
      <c r="D162" s="47">
        <v>495.245</v>
      </c>
      <c r="E162" s="47">
        <v>578.42499999999995</v>
      </c>
      <c r="F162" s="47">
        <v>648.07799999999997</v>
      </c>
      <c r="G162" s="47">
        <v>454.79700000000003</v>
      </c>
      <c r="H162" s="47">
        <v>890.00400000000002</v>
      </c>
      <c r="I162" s="47">
        <v>1108.1485</v>
      </c>
      <c r="J162" s="47">
        <v>1012.765</v>
      </c>
      <c r="K162" s="47">
        <v>288.50200000000001</v>
      </c>
      <c r="L162" s="47">
        <v>921.44500000000005</v>
      </c>
      <c r="M162" s="47">
        <v>308.26900000000001</v>
      </c>
      <c r="N162" s="47">
        <v>18.100000000000001</v>
      </c>
      <c r="O162" s="47">
        <v>971.48299999999995</v>
      </c>
      <c r="P162" s="47">
        <v>949.63699999999994</v>
      </c>
      <c r="Q162" s="47">
        <v>999.58199999999999</v>
      </c>
      <c r="R162" s="47">
        <v>398.34399999999999</v>
      </c>
      <c r="S162" s="47">
        <v>554.40449999999998</v>
      </c>
      <c r="T162" s="47">
        <v>787.02650000000006</v>
      </c>
      <c r="U162" s="47">
        <v>1010.2809999999999</v>
      </c>
      <c r="V162" s="47">
        <v>483.44600000000003</v>
      </c>
      <c r="W162" s="47">
        <v>632.79150000000004</v>
      </c>
      <c r="X162" s="47">
        <v>913.34500000000003</v>
      </c>
      <c r="Y162" s="47">
        <v>927.40599999999995</v>
      </c>
      <c r="Z162" s="47">
        <v>172.048</v>
      </c>
      <c r="AA162" s="47">
        <v>907.00750000000005</v>
      </c>
      <c r="AB162" s="47">
        <v>693.78399999999999</v>
      </c>
      <c r="AC162" s="47">
        <v>385.82400000000001</v>
      </c>
      <c r="AD162" s="58">
        <v>608.548</v>
      </c>
    </row>
    <row r="163" spans="1:30" ht="15" customHeight="1" x14ac:dyDescent="0.25">
      <c r="A163" s="41" t="s">
        <v>427</v>
      </c>
      <c r="B163" s="46">
        <v>974.60749999999996</v>
      </c>
      <c r="C163" s="47">
        <v>894.74099999999999</v>
      </c>
      <c r="D163" s="47">
        <v>282.14600000000002</v>
      </c>
      <c r="E163" s="47">
        <v>122.9</v>
      </c>
      <c r="F163" s="47">
        <v>789.06100000000004</v>
      </c>
      <c r="G163" s="47">
        <v>910.322</v>
      </c>
      <c r="H163" s="47">
        <v>440.09899999999999</v>
      </c>
      <c r="I163" s="47">
        <v>761.32</v>
      </c>
      <c r="J163" s="47">
        <v>935.14149999999995</v>
      </c>
      <c r="K163" s="47">
        <v>244.25200000000001</v>
      </c>
      <c r="L163" s="47">
        <v>471.54</v>
      </c>
      <c r="M163" s="47">
        <v>763.79399999999998</v>
      </c>
      <c r="N163" s="47">
        <v>473.625</v>
      </c>
      <c r="O163" s="47">
        <v>893.85950000000003</v>
      </c>
      <c r="P163" s="47">
        <v>872.01350000000002</v>
      </c>
      <c r="Q163" s="47">
        <v>921.95849999999996</v>
      </c>
      <c r="R163" s="47">
        <v>57.183</v>
      </c>
      <c r="S163" s="47">
        <v>382.9325</v>
      </c>
      <c r="T163" s="47">
        <v>337.12150000000003</v>
      </c>
      <c r="U163" s="47">
        <v>932.65750000000003</v>
      </c>
      <c r="V163" s="47">
        <v>33.540999999999997</v>
      </c>
      <c r="W163" s="47">
        <v>461.31950000000001</v>
      </c>
      <c r="X163" s="47">
        <v>463.44</v>
      </c>
      <c r="Y163" s="47">
        <v>849.78250000000003</v>
      </c>
      <c r="Z163" s="47">
        <v>283.47699999999998</v>
      </c>
      <c r="AA163" s="47">
        <v>616.46799999999996</v>
      </c>
      <c r="AB163" s="47">
        <v>243.87899999999999</v>
      </c>
      <c r="AC163" s="47">
        <v>211.006</v>
      </c>
      <c r="AD163" s="58">
        <v>263.26</v>
      </c>
    </row>
    <row r="164" spans="1:30" ht="15" customHeight="1" x14ac:dyDescent="0.25">
      <c r="A164" s="41" t="s">
        <v>428</v>
      </c>
      <c r="B164" s="46">
        <v>979.48350000000005</v>
      </c>
      <c r="C164" s="47">
        <v>899.61699999999996</v>
      </c>
      <c r="D164" s="47">
        <v>287.02199999999999</v>
      </c>
      <c r="E164" s="47">
        <v>118.024</v>
      </c>
      <c r="F164" s="47">
        <v>793.93700000000001</v>
      </c>
      <c r="G164" s="47">
        <v>915.19799999999998</v>
      </c>
      <c r="H164" s="47">
        <v>444.97500000000002</v>
      </c>
      <c r="I164" s="47">
        <v>766.19600000000003</v>
      </c>
      <c r="J164" s="47">
        <v>940.01750000000004</v>
      </c>
      <c r="K164" s="47">
        <v>249.12799999999999</v>
      </c>
      <c r="L164" s="47">
        <v>476.416</v>
      </c>
      <c r="M164" s="47">
        <v>768.67</v>
      </c>
      <c r="N164" s="47">
        <v>478.50099999999998</v>
      </c>
      <c r="O164" s="47">
        <v>898.7355</v>
      </c>
      <c r="P164" s="47">
        <v>876.8895</v>
      </c>
      <c r="Q164" s="47">
        <v>926.83450000000005</v>
      </c>
      <c r="R164" s="47">
        <v>62.058999999999997</v>
      </c>
      <c r="S164" s="47">
        <v>387.80849999999998</v>
      </c>
      <c r="T164" s="47">
        <v>341.9975</v>
      </c>
      <c r="U164" s="47">
        <v>937.5335</v>
      </c>
      <c r="V164" s="47">
        <v>38.417000000000002</v>
      </c>
      <c r="W164" s="47">
        <v>466.19549999999998</v>
      </c>
      <c r="X164" s="47">
        <v>468.31599999999997</v>
      </c>
      <c r="Y164" s="47">
        <v>854.6585</v>
      </c>
      <c r="Z164" s="47">
        <v>288.35300000000001</v>
      </c>
      <c r="AA164" s="47">
        <v>621.34400000000005</v>
      </c>
      <c r="AB164" s="47">
        <v>248.755</v>
      </c>
      <c r="AC164" s="47">
        <v>215.88200000000001</v>
      </c>
      <c r="AD164" s="58">
        <v>268.13600000000002</v>
      </c>
    </row>
    <row r="165" spans="1:30" ht="15" customHeight="1" x14ac:dyDescent="0.25">
      <c r="A165" s="41" t="s">
        <v>429</v>
      </c>
      <c r="B165" s="46">
        <v>1026.7655</v>
      </c>
      <c r="C165" s="47">
        <v>946.899</v>
      </c>
      <c r="D165" s="47">
        <v>334.30399999999997</v>
      </c>
      <c r="E165" s="47">
        <v>70.742000000000004</v>
      </c>
      <c r="F165" s="47">
        <v>841.21900000000005</v>
      </c>
      <c r="G165" s="47">
        <v>962.48</v>
      </c>
      <c r="H165" s="47">
        <v>492.25700000000001</v>
      </c>
      <c r="I165" s="47">
        <v>813.47799999999995</v>
      </c>
      <c r="J165" s="47">
        <v>987.29949999999997</v>
      </c>
      <c r="K165" s="47">
        <v>296.41000000000003</v>
      </c>
      <c r="L165" s="47">
        <v>523.69799999999998</v>
      </c>
      <c r="M165" s="47">
        <v>815.952</v>
      </c>
      <c r="N165" s="47">
        <v>525.78300000000002</v>
      </c>
      <c r="O165" s="47">
        <v>946.01750000000004</v>
      </c>
      <c r="P165" s="47">
        <v>924.17150000000004</v>
      </c>
      <c r="Q165" s="47">
        <v>974.11649999999997</v>
      </c>
      <c r="R165" s="47">
        <v>109.34099999999999</v>
      </c>
      <c r="S165" s="47">
        <v>435.09050000000002</v>
      </c>
      <c r="T165" s="47">
        <v>389.27949999999998</v>
      </c>
      <c r="U165" s="47">
        <v>984.81550000000004</v>
      </c>
      <c r="V165" s="47">
        <v>85.698999999999998</v>
      </c>
      <c r="W165" s="47">
        <v>513.47749999999996</v>
      </c>
      <c r="X165" s="47">
        <v>515.59799999999996</v>
      </c>
      <c r="Y165" s="47">
        <v>901.94050000000004</v>
      </c>
      <c r="Z165" s="47">
        <v>335.63499999999999</v>
      </c>
      <c r="AA165" s="47">
        <v>668.62599999999998</v>
      </c>
      <c r="AB165" s="47">
        <v>296.03699999999998</v>
      </c>
      <c r="AC165" s="47">
        <v>263.16399999999999</v>
      </c>
      <c r="AD165" s="58">
        <v>315.41800000000001</v>
      </c>
    </row>
    <row r="166" spans="1:30" ht="15" customHeight="1" x14ac:dyDescent="0.25">
      <c r="A166" s="41" t="s">
        <v>430</v>
      </c>
      <c r="B166" s="46">
        <v>997.25750000000005</v>
      </c>
      <c r="C166" s="47">
        <v>917.39099999999996</v>
      </c>
      <c r="D166" s="47">
        <v>304.79599999999999</v>
      </c>
      <c r="E166" s="47">
        <v>100.25</v>
      </c>
      <c r="F166" s="47">
        <v>811.71100000000001</v>
      </c>
      <c r="G166" s="47">
        <v>932.97199999999998</v>
      </c>
      <c r="H166" s="47">
        <v>462.74900000000002</v>
      </c>
      <c r="I166" s="47">
        <v>783.97</v>
      </c>
      <c r="J166" s="47">
        <v>957.79150000000004</v>
      </c>
      <c r="K166" s="47">
        <v>266.90199999999999</v>
      </c>
      <c r="L166" s="47">
        <v>494.19</v>
      </c>
      <c r="M166" s="47">
        <v>786.44399999999996</v>
      </c>
      <c r="N166" s="47">
        <v>496.27499999999998</v>
      </c>
      <c r="O166" s="47">
        <v>916.5095</v>
      </c>
      <c r="P166" s="47">
        <v>894.6635</v>
      </c>
      <c r="Q166" s="47">
        <v>944.60850000000005</v>
      </c>
      <c r="R166" s="47">
        <v>79.832999999999998</v>
      </c>
      <c r="S166" s="47">
        <v>405.58249999999998</v>
      </c>
      <c r="T166" s="47">
        <v>359.7715</v>
      </c>
      <c r="U166" s="47">
        <v>955.3075</v>
      </c>
      <c r="V166" s="47">
        <v>56.191000000000003</v>
      </c>
      <c r="W166" s="47">
        <v>483.96949999999998</v>
      </c>
      <c r="X166" s="47">
        <v>486.09</v>
      </c>
      <c r="Y166" s="47">
        <v>872.4325</v>
      </c>
      <c r="Z166" s="47">
        <v>306.12700000000001</v>
      </c>
      <c r="AA166" s="47">
        <v>639.11800000000005</v>
      </c>
      <c r="AB166" s="47">
        <v>266.529</v>
      </c>
      <c r="AC166" s="47">
        <v>233.65600000000001</v>
      </c>
      <c r="AD166" s="58">
        <v>285.91000000000003</v>
      </c>
    </row>
    <row r="167" spans="1:30" ht="15" customHeight="1" x14ac:dyDescent="0.25">
      <c r="A167" s="41" t="s">
        <v>431</v>
      </c>
      <c r="B167" s="46">
        <v>534.05999999999995</v>
      </c>
      <c r="C167" s="47">
        <v>962.625</v>
      </c>
      <c r="D167" s="47">
        <v>1091.2405000000001</v>
      </c>
      <c r="E167" s="47">
        <v>1076.2415000000001</v>
      </c>
      <c r="F167" s="47">
        <v>1301.3765000000001</v>
      </c>
      <c r="G167" s="47">
        <v>1579.6105</v>
      </c>
      <c r="H167" s="47">
        <v>1214.5429999999999</v>
      </c>
      <c r="I167" s="47">
        <v>924.64300000000003</v>
      </c>
      <c r="J167" s="47">
        <v>18.2</v>
      </c>
      <c r="K167" s="47">
        <v>1053.3465000000001</v>
      </c>
      <c r="L167" s="47">
        <v>884.63</v>
      </c>
      <c r="M167" s="47">
        <v>1433.0825</v>
      </c>
      <c r="N167" s="47">
        <v>1142.9135000000001</v>
      </c>
      <c r="O167" s="47">
        <v>59.481999999999999</v>
      </c>
      <c r="P167" s="47">
        <v>81.328000000000003</v>
      </c>
      <c r="Q167" s="47">
        <v>31.382999999999999</v>
      </c>
      <c r="R167" s="47">
        <v>927.46550000000002</v>
      </c>
      <c r="S167" s="47">
        <v>570.40899999999999</v>
      </c>
      <c r="T167" s="47">
        <v>1002.8484999999999</v>
      </c>
      <c r="U167" s="47">
        <v>492.11</v>
      </c>
      <c r="V167" s="47">
        <v>981.26250000000005</v>
      </c>
      <c r="W167" s="47">
        <v>492.02199999999999</v>
      </c>
      <c r="X167" s="47">
        <v>876.53</v>
      </c>
      <c r="Y167" s="47">
        <v>103.559</v>
      </c>
      <c r="Z167" s="47">
        <v>952.76549999999997</v>
      </c>
      <c r="AA167" s="47">
        <v>723.50199999999995</v>
      </c>
      <c r="AB167" s="47">
        <v>1191.6005</v>
      </c>
      <c r="AC167" s="47">
        <v>1020.1005</v>
      </c>
      <c r="AD167" s="58">
        <v>690.08150000000001</v>
      </c>
    </row>
    <row r="168" spans="1:30" ht="15" customHeight="1" x14ac:dyDescent="0.25">
      <c r="A168" s="41" t="s">
        <v>432</v>
      </c>
      <c r="B168" s="46">
        <v>513.90700000000004</v>
      </c>
      <c r="C168" s="47">
        <v>942.47199999999998</v>
      </c>
      <c r="D168" s="47">
        <v>1071.0875000000001</v>
      </c>
      <c r="E168" s="47">
        <v>1056.0885000000001</v>
      </c>
      <c r="F168" s="47">
        <v>1281.2235000000001</v>
      </c>
      <c r="G168" s="47">
        <v>1559.4575</v>
      </c>
      <c r="H168" s="47">
        <v>1194.3900000000001</v>
      </c>
      <c r="I168" s="47">
        <v>904.49</v>
      </c>
      <c r="J168" s="47">
        <v>1.9530000000000001</v>
      </c>
      <c r="K168" s="47">
        <v>1033.1935000000001</v>
      </c>
      <c r="L168" s="47">
        <v>864.47699999999998</v>
      </c>
      <c r="M168" s="47">
        <v>1412.9295</v>
      </c>
      <c r="N168" s="47">
        <v>1122.7605000000001</v>
      </c>
      <c r="O168" s="47">
        <v>39.329000000000001</v>
      </c>
      <c r="P168" s="47">
        <v>61.174999999999997</v>
      </c>
      <c r="Q168" s="47">
        <v>11.23</v>
      </c>
      <c r="R168" s="47">
        <v>907.3125</v>
      </c>
      <c r="S168" s="47">
        <v>550.25599999999997</v>
      </c>
      <c r="T168" s="47">
        <v>982.69550000000004</v>
      </c>
      <c r="U168" s="47">
        <v>471.95699999999999</v>
      </c>
      <c r="V168" s="47">
        <v>961.10950000000003</v>
      </c>
      <c r="W168" s="47">
        <v>471.86900000000003</v>
      </c>
      <c r="X168" s="47">
        <v>856.37699999999995</v>
      </c>
      <c r="Y168" s="47">
        <v>83.406000000000006</v>
      </c>
      <c r="Z168" s="47">
        <v>932.61249999999995</v>
      </c>
      <c r="AA168" s="47">
        <v>703.34900000000005</v>
      </c>
      <c r="AB168" s="47">
        <v>1171.4475</v>
      </c>
      <c r="AC168" s="47">
        <v>999.94749999999999</v>
      </c>
      <c r="AD168" s="58">
        <v>669.92849999999999</v>
      </c>
    </row>
    <row r="169" spans="1:30" ht="15" customHeight="1" x14ac:dyDescent="0.25">
      <c r="A169" s="41" t="s">
        <v>433</v>
      </c>
      <c r="B169" s="46">
        <v>438.05399999999997</v>
      </c>
      <c r="C169" s="47">
        <v>866.61900000000003</v>
      </c>
      <c r="D169" s="47">
        <v>995.23450000000003</v>
      </c>
      <c r="E169" s="47">
        <v>980.2355</v>
      </c>
      <c r="F169" s="47">
        <v>1205.3705</v>
      </c>
      <c r="G169" s="47">
        <v>1483.6044999999999</v>
      </c>
      <c r="H169" s="47">
        <v>1118.537</v>
      </c>
      <c r="I169" s="47">
        <v>828.63699999999994</v>
      </c>
      <c r="J169" s="47">
        <v>77.805999999999997</v>
      </c>
      <c r="K169" s="47">
        <v>957.34050000000002</v>
      </c>
      <c r="L169" s="47">
        <v>788.62400000000002</v>
      </c>
      <c r="M169" s="47">
        <v>1337.0764999999999</v>
      </c>
      <c r="N169" s="47">
        <v>1046.9075</v>
      </c>
      <c r="O169" s="47">
        <v>36.524000000000001</v>
      </c>
      <c r="P169" s="47">
        <v>14.678000000000001</v>
      </c>
      <c r="Q169" s="47">
        <v>64.623000000000005</v>
      </c>
      <c r="R169" s="47">
        <v>831.45950000000005</v>
      </c>
      <c r="S169" s="47">
        <v>474.40300000000002</v>
      </c>
      <c r="T169" s="47">
        <v>906.84249999999997</v>
      </c>
      <c r="U169" s="47">
        <v>396.10399999999998</v>
      </c>
      <c r="V169" s="47">
        <v>885.25649999999996</v>
      </c>
      <c r="W169" s="47">
        <v>396.01600000000002</v>
      </c>
      <c r="X169" s="47">
        <v>780.524</v>
      </c>
      <c r="Y169" s="47">
        <v>7.5529999999999999</v>
      </c>
      <c r="Z169" s="47">
        <v>856.7595</v>
      </c>
      <c r="AA169" s="47">
        <v>627.49599999999998</v>
      </c>
      <c r="AB169" s="47">
        <v>1095.5944999999999</v>
      </c>
      <c r="AC169" s="47">
        <v>924.09450000000004</v>
      </c>
      <c r="AD169" s="58">
        <v>594.07550000000003</v>
      </c>
    </row>
    <row r="170" spans="1:30" ht="15" customHeight="1" x14ac:dyDescent="0.25">
      <c r="A170" s="41" t="s">
        <v>253</v>
      </c>
      <c r="B170" s="46">
        <v>430.50099999999998</v>
      </c>
      <c r="C170" s="47">
        <v>859.06600000000003</v>
      </c>
      <c r="D170" s="47">
        <v>987.68150000000003</v>
      </c>
      <c r="E170" s="47">
        <v>972.6825</v>
      </c>
      <c r="F170" s="47">
        <v>1197.8175000000001</v>
      </c>
      <c r="G170" s="47">
        <v>1476.0515</v>
      </c>
      <c r="H170" s="47">
        <v>1110.9839999999999</v>
      </c>
      <c r="I170" s="47">
        <v>821.08399999999995</v>
      </c>
      <c r="J170" s="47">
        <v>85.358999999999995</v>
      </c>
      <c r="K170" s="47">
        <v>949.78750000000002</v>
      </c>
      <c r="L170" s="47">
        <v>781.07100000000003</v>
      </c>
      <c r="M170" s="47">
        <v>1329.5235</v>
      </c>
      <c r="N170" s="47">
        <v>1039.3544999999999</v>
      </c>
      <c r="O170" s="47">
        <v>44.076999999999998</v>
      </c>
      <c r="P170" s="47">
        <v>22.231000000000002</v>
      </c>
      <c r="Q170" s="47">
        <v>72.176000000000002</v>
      </c>
      <c r="R170" s="47">
        <v>823.90650000000005</v>
      </c>
      <c r="S170" s="47">
        <v>466.85</v>
      </c>
      <c r="T170" s="47">
        <v>899.28949999999998</v>
      </c>
      <c r="U170" s="47">
        <v>388.55099999999999</v>
      </c>
      <c r="V170" s="47">
        <v>877.70349999999996</v>
      </c>
      <c r="W170" s="47">
        <v>388.46300000000002</v>
      </c>
      <c r="X170" s="47">
        <v>772.971</v>
      </c>
      <c r="Y170" s="47">
        <v>0</v>
      </c>
      <c r="Z170" s="47">
        <v>849.20650000000001</v>
      </c>
      <c r="AA170" s="47">
        <v>619.94299999999998</v>
      </c>
      <c r="AB170" s="47">
        <v>1088.0415</v>
      </c>
      <c r="AC170" s="47">
        <v>916.54150000000004</v>
      </c>
      <c r="AD170" s="58">
        <v>586.52250000000004</v>
      </c>
    </row>
    <row r="171" spans="1:30" ht="15" customHeight="1" x14ac:dyDescent="0.25">
      <c r="A171" s="41" t="s">
        <v>434</v>
      </c>
      <c r="B171" s="46">
        <v>419.59800000000001</v>
      </c>
      <c r="C171" s="47">
        <v>848.16300000000001</v>
      </c>
      <c r="D171" s="47">
        <v>976.77850000000001</v>
      </c>
      <c r="E171" s="47">
        <v>961.77949999999998</v>
      </c>
      <c r="F171" s="47">
        <v>1186.9145000000001</v>
      </c>
      <c r="G171" s="47">
        <v>1465.1485</v>
      </c>
      <c r="H171" s="47">
        <v>1100.0809999999999</v>
      </c>
      <c r="I171" s="47">
        <v>810.18100000000004</v>
      </c>
      <c r="J171" s="47">
        <v>99.741</v>
      </c>
      <c r="K171" s="47">
        <v>938.8845</v>
      </c>
      <c r="L171" s="47">
        <v>770.16800000000001</v>
      </c>
      <c r="M171" s="47">
        <v>1318.6205</v>
      </c>
      <c r="N171" s="47">
        <v>1028.4514999999999</v>
      </c>
      <c r="O171" s="47">
        <v>58.459000000000003</v>
      </c>
      <c r="P171" s="47">
        <v>36.613</v>
      </c>
      <c r="Q171" s="47">
        <v>86.558000000000007</v>
      </c>
      <c r="R171" s="47">
        <v>813.00350000000003</v>
      </c>
      <c r="S171" s="47">
        <v>455.947</v>
      </c>
      <c r="T171" s="47">
        <v>888.38649999999996</v>
      </c>
      <c r="U171" s="47">
        <v>377.64800000000002</v>
      </c>
      <c r="V171" s="47">
        <v>866.80050000000006</v>
      </c>
      <c r="W171" s="47">
        <v>377.56</v>
      </c>
      <c r="X171" s="47">
        <v>762.06799999999998</v>
      </c>
      <c r="Y171" s="47">
        <v>14.382</v>
      </c>
      <c r="Z171" s="47">
        <v>838.30349999999999</v>
      </c>
      <c r="AA171" s="47">
        <v>609.04</v>
      </c>
      <c r="AB171" s="47">
        <v>1077.1385</v>
      </c>
      <c r="AC171" s="47">
        <v>905.63850000000002</v>
      </c>
      <c r="AD171" s="58">
        <v>575.61950000000002</v>
      </c>
    </row>
    <row r="172" spans="1:30" ht="15" customHeight="1" x14ac:dyDescent="0.25">
      <c r="A172" s="41" t="s">
        <v>435</v>
      </c>
      <c r="B172" s="46">
        <v>345.13</v>
      </c>
      <c r="C172" s="47">
        <v>773.69500000000005</v>
      </c>
      <c r="D172" s="47">
        <v>902.31050000000005</v>
      </c>
      <c r="E172" s="47">
        <v>887.31150000000002</v>
      </c>
      <c r="F172" s="47">
        <v>1112.4465</v>
      </c>
      <c r="G172" s="47">
        <v>1390.6804999999999</v>
      </c>
      <c r="H172" s="47">
        <v>1025.6130000000001</v>
      </c>
      <c r="I172" s="47">
        <v>735.71299999999997</v>
      </c>
      <c r="J172" s="47">
        <v>174.209</v>
      </c>
      <c r="K172" s="47">
        <v>864.41650000000004</v>
      </c>
      <c r="L172" s="47">
        <v>695.7</v>
      </c>
      <c r="M172" s="47">
        <v>1244.1524999999999</v>
      </c>
      <c r="N172" s="47">
        <v>953.98350000000005</v>
      </c>
      <c r="O172" s="47">
        <v>132.92699999999999</v>
      </c>
      <c r="P172" s="47">
        <v>111.081</v>
      </c>
      <c r="Q172" s="47">
        <v>161.02600000000001</v>
      </c>
      <c r="R172" s="47">
        <v>738.53549999999996</v>
      </c>
      <c r="S172" s="47">
        <v>381.47899999999998</v>
      </c>
      <c r="T172" s="47">
        <v>813.91849999999999</v>
      </c>
      <c r="U172" s="47">
        <v>303.18</v>
      </c>
      <c r="V172" s="47">
        <v>792.33249999999998</v>
      </c>
      <c r="W172" s="47">
        <v>303.09199999999998</v>
      </c>
      <c r="X172" s="47">
        <v>687.6</v>
      </c>
      <c r="Y172" s="47">
        <v>88.85</v>
      </c>
      <c r="Z172" s="47">
        <v>763.83550000000002</v>
      </c>
      <c r="AA172" s="47">
        <v>534.572</v>
      </c>
      <c r="AB172" s="47">
        <v>1002.6704999999999</v>
      </c>
      <c r="AC172" s="47">
        <v>831.17049999999995</v>
      </c>
      <c r="AD172" s="58">
        <v>501.1515</v>
      </c>
    </row>
    <row r="173" spans="1:30" ht="15" customHeight="1" x14ac:dyDescent="0.25">
      <c r="A173" s="41" t="s">
        <v>436</v>
      </c>
      <c r="B173" s="46">
        <v>393.91199999999998</v>
      </c>
      <c r="C173" s="47">
        <v>822.47699999999998</v>
      </c>
      <c r="D173" s="47">
        <v>951.09249999999997</v>
      </c>
      <c r="E173" s="47">
        <v>936.09349999999995</v>
      </c>
      <c r="F173" s="47">
        <v>1161.2284999999999</v>
      </c>
      <c r="G173" s="47">
        <v>1439.4625000000001</v>
      </c>
      <c r="H173" s="47">
        <v>1074.395</v>
      </c>
      <c r="I173" s="47">
        <v>784.495</v>
      </c>
      <c r="J173" s="47">
        <v>121.94799999999999</v>
      </c>
      <c r="K173" s="47">
        <v>913.19849999999997</v>
      </c>
      <c r="L173" s="47">
        <v>744.48199999999997</v>
      </c>
      <c r="M173" s="47">
        <v>1292.9345000000001</v>
      </c>
      <c r="N173" s="47">
        <v>1002.7655</v>
      </c>
      <c r="O173" s="47">
        <v>80.665999999999997</v>
      </c>
      <c r="P173" s="47">
        <v>58.82</v>
      </c>
      <c r="Q173" s="47">
        <v>108.765</v>
      </c>
      <c r="R173" s="47">
        <v>787.3175</v>
      </c>
      <c r="S173" s="47">
        <v>430.26100000000002</v>
      </c>
      <c r="T173" s="47">
        <v>862.70050000000003</v>
      </c>
      <c r="U173" s="47">
        <v>351.96199999999999</v>
      </c>
      <c r="V173" s="47">
        <v>841.11450000000002</v>
      </c>
      <c r="W173" s="47">
        <v>351.87400000000002</v>
      </c>
      <c r="X173" s="47">
        <v>736.38199999999995</v>
      </c>
      <c r="Y173" s="47">
        <v>36.588999999999999</v>
      </c>
      <c r="Z173" s="47">
        <v>812.61749999999995</v>
      </c>
      <c r="AA173" s="47">
        <v>583.35400000000004</v>
      </c>
      <c r="AB173" s="47">
        <v>1051.4525000000001</v>
      </c>
      <c r="AC173" s="47">
        <v>879.95249999999999</v>
      </c>
      <c r="AD173" s="58">
        <v>549.93349999999998</v>
      </c>
    </row>
    <row r="174" spans="1:30" ht="15" customHeight="1" x14ac:dyDescent="0.25">
      <c r="A174" s="41" t="s">
        <v>437</v>
      </c>
      <c r="B174" s="46">
        <v>344.94400000000002</v>
      </c>
      <c r="C174" s="47">
        <v>773.50900000000001</v>
      </c>
      <c r="D174" s="47">
        <v>902.12450000000001</v>
      </c>
      <c r="E174" s="47">
        <v>887.12549999999999</v>
      </c>
      <c r="F174" s="47">
        <v>1112.2605000000001</v>
      </c>
      <c r="G174" s="47">
        <v>1390.4945</v>
      </c>
      <c r="H174" s="47">
        <v>1025.4269999999999</v>
      </c>
      <c r="I174" s="47">
        <v>735.52700000000004</v>
      </c>
      <c r="J174" s="47">
        <v>170.916</v>
      </c>
      <c r="K174" s="47">
        <v>864.23050000000001</v>
      </c>
      <c r="L174" s="47">
        <v>695.51400000000001</v>
      </c>
      <c r="M174" s="47">
        <v>1243.9665</v>
      </c>
      <c r="N174" s="47">
        <v>953.79750000000001</v>
      </c>
      <c r="O174" s="47">
        <v>129.63399999999999</v>
      </c>
      <c r="P174" s="47">
        <v>107.788</v>
      </c>
      <c r="Q174" s="47">
        <v>157.733</v>
      </c>
      <c r="R174" s="47">
        <v>738.34950000000003</v>
      </c>
      <c r="S174" s="47">
        <v>381.29300000000001</v>
      </c>
      <c r="T174" s="47">
        <v>813.73249999999996</v>
      </c>
      <c r="U174" s="47">
        <v>302.99400000000003</v>
      </c>
      <c r="V174" s="47">
        <v>792.14649999999995</v>
      </c>
      <c r="W174" s="47">
        <v>302.90600000000001</v>
      </c>
      <c r="X174" s="47">
        <v>687.41399999999999</v>
      </c>
      <c r="Y174" s="47">
        <v>85.557000000000002</v>
      </c>
      <c r="Z174" s="47">
        <v>763.64949999999999</v>
      </c>
      <c r="AA174" s="47">
        <v>534.38599999999997</v>
      </c>
      <c r="AB174" s="47">
        <v>1002.4845</v>
      </c>
      <c r="AC174" s="47">
        <v>830.98450000000003</v>
      </c>
      <c r="AD174" s="58">
        <v>500.96550000000002</v>
      </c>
    </row>
    <row r="175" spans="1:30" ht="15" customHeight="1" x14ac:dyDescent="0.25">
      <c r="A175" s="41" t="s">
        <v>438</v>
      </c>
      <c r="B175" s="46">
        <v>302.83499999999998</v>
      </c>
      <c r="C175" s="47">
        <v>731.4</v>
      </c>
      <c r="D175" s="47">
        <v>860.01549999999997</v>
      </c>
      <c r="E175" s="47">
        <v>845.01649999999995</v>
      </c>
      <c r="F175" s="47">
        <v>1070.1514999999999</v>
      </c>
      <c r="G175" s="47">
        <v>1348.3855000000001</v>
      </c>
      <c r="H175" s="47">
        <v>983.31799999999998</v>
      </c>
      <c r="I175" s="47">
        <v>693.41800000000001</v>
      </c>
      <c r="J175" s="47">
        <v>213.02500000000001</v>
      </c>
      <c r="K175" s="47">
        <v>822.12149999999997</v>
      </c>
      <c r="L175" s="47">
        <v>653.40499999999997</v>
      </c>
      <c r="M175" s="47">
        <v>1201.8575000000001</v>
      </c>
      <c r="N175" s="47">
        <v>911.68849999999998</v>
      </c>
      <c r="O175" s="47">
        <v>171.74299999999999</v>
      </c>
      <c r="P175" s="47">
        <v>149.89699999999999</v>
      </c>
      <c r="Q175" s="47">
        <v>199.84200000000001</v>
      </c>
      <c r="R175" s="47">
        <v>696.2405</v>
      </c>
      <c r="S175" s="47">
        <v>339.18400000000003</v>
      </c>
      <c r="T175" s="47">
        <v>771.62350000000004</v>
      </c>
      <c r="U175" s="47">
        <v>260.88499999999999</v>
      </c>
      <c r="V175" s="47">
        <v>750.03750000000002</v>
      </c>
      <c r="W175" s="47">
        <v>260.79700000000003</v>
      </c>
      <c r="X175" s="47">
        <v>645.30499999999995</v>
      </c>
      <c r="Y175" s="47">
        <v>127.666</v>
      </c>
      <c r="Z175" s="47">
        <v>721.54049999999995</v>
      </c>
      <c r="AA175" s="47">
        <v>492.27699999999999</v>
      </c>
      <c r="AB175" s="47">
        <v>960.37549999999999</v>
      </c>
      <c r="AC175" s="47">
        <v>788.87549999999999</v>
      </c>
      <c r="AD175" s="58">
        <v>458.85649999999998</v>
      </c>
    </row>
    <row r="176" spans="1:30" ht="15" customHeight="1" x14ac:dyDescent="0.25">
      <c r="A176" s="41" t="s">
        <v>439</v>
      </c>
      <c r="B176" s="46">
        <v>277.66399999999999</v>
      </c>
      <c r="C176" s="47">
        <v>706.22900000000004</v>
      </c>
      <c r="D176" s="47">
        <v>834.84450000000004</v>
      </c>
      <c r="E176" s="47">
        <v>819.84550000000002</v>
      </c>
      <c r="F176" s="47">
        <v>1044.9804999999999</v>
      </c>
      <c r="G176" s="47">
        <v>1323.2145</v>
      </c>
      <c r="H176" s="47">
        <v>958.14700000000005</v>
      </c>
      <c r="I176" s="47">
        <v>668.24699999999996</v>
      </c>
      <c r="J176" s="47">
        <v>238.19800000000001</v>
      </c>
      <c r="K176" s="47">
        <v>796.95050000000003</v>
      </c>
      <c r="L176" s="47">
        <v>628.23400000000004</v>
      </c>
      <c r="M176" s="47">
        <v>1176.6865</v>
      </c>
      <c r="N176" s="47">
        <v>886.51750000000004</v>
      </c>
      <c r="O176" s="47">
        <v>196.916</v>
      </c>
      <c r="P176" s="47">
        <v>175.07</v>
      </c>
      <c r="Q176" s="47">
        <v>225.01499999999999</v>
      </c>
      <c r="R176" s="47">
        <v>671.06949999999995</v>
      </c>
      <c r="S176" s="47">
        <v>314.01299999999998</v>
      </c>
      <c r="T176" s="47">
        <v>746.45249999999999</v>
      </c>
      <c r="U176" s="47">
        <v>235.714</v>
      </c>
      <c r="V176" s="47">
        <v>724.86649999999997</v>
      </c>
      <c r="W176" s="47">
        <v>235.626</v>
      </c>
      <c r="X176" s="47">
        <v>620.13400000000001</v>
      </c>
      <c r="Y176" s="47">
        <v>152.839</v>
      </c>
      <c r="Z176" s="47">
        <v>696.36950000000002</v>
      </c>
      <c r="AA176" s="47">
        <v>467.10599999999999</v>
      </c>
      <c r="AB176" s="47">
        <v>935.20450000000005</v>
      </c>
      <c r="AC176" s="47">
        <v>763.70450000000005</v>
      </c>
      <c r="AD176" s="58">
        <v>433.68549999999999</v>
      </c>
    </row>
    <row r="177" spans="1:30" ht="15" customHeight="1" x14ac:dyDescent="0.25">
      <c r="A177" s="41" t="s">
        <v>440</v>
      </c>
      <c r="B177" s="46">
        <v>393.02100000000002</v>
      </c>
      <c r="C177" s="47">
        <v>779.154</v>
      </c>
      <c r="D177" s="47">
        <v>719.4855</v>
      </c>
      <c r="E177" s="47">
        <v>704.48649999999998</v>
      </c>
      <c r="F177" s="47">
        <v>929.62149999999997</v>
      </c>
      <c r="G177" s="47">
        <v>1207.8554999999999</v>
      </c>
      <c r="H177" s="47">
        <v>1016.0655</v>
      </c>
      <c r="I177" s="47">
        <v>741.17200000000003</v>
      </c>
      <c r="J177" s="47">
        <v>353.55500000000001</v>
      </c>
      <c r="K177" s="47">
        <v>681.5915</v>
      </c>
      <c r="L177" s="47">
        <v>701.15899999999999</v>
      </c>
      <c r="M177" s="47">
        <v>1061.3275000000001</v>
      </c>
      <c r="N177" s="47">
        <v>771.1585</v>
      </c>
      <c r="O177" s="47">
        <v>312.27300000000002</v>
      </c>
      <c r="P177" s="47">
        <v>290.42700000000002</v>
      </c>
      <c r="Q177" s="47">
        <v>340.37200000000001</v>
      </c>
      <c r="R177" s="47">
        <v>555.71050000000002</v>
      </c>
      <c r="S177" s="47">
        <v>198.654</v>
      </c>
      <c r="T177" s="47">
        <v>819.37750000000005</v>
      </c>
      <c r="U177" s="47">
        <v>351.07100000000003</v>
      </c>
      <c r="V177" s="47">
        <v>609.50750000000005</v>
      </c>
      <c r="W177" s="47">
        <v>120.267</v>
      </c>
      <c r="X177" s="47">
        <v>693.05899999999997</v>
      </c>
      <c r="Y177" s="47">
        <v>268.19600000000003</v>
      </c>
      <c r="Z177" s="47">
        <v>581.01049999999998</v>
      </c>
      <c r="AA177" s="47">
        <v>540.03099999999995</v>
      </c>
      <c r="AB177" s="47">
        <v>819.84550000000002</v>
      </c>
      <c r="AC177" s="47">
        <v>648.34550000000002</v>
      </c>
      <c r="AD177" s="58">
        <v>318.32650000000001</v>
      </c>
    </row>
    <row r="178" spans="1:30" ht="15" customHeight="1" x14ac:dyDescent="0.25">
      <c r="A178" s="41" t="s">
        <v>441</v>
      </c>
      <c r="B178" s="46">
        <v>431.19600000000003</v>
      </c>
      <c r="C178" s="47">
        <v>740.97900000000004</v>
      </c>
      <c r="D178" s="47">
        <v>681.31050000000005</v>
      </c>
      <c r="E178" s="47">
        <v>666.31150000000002</v>
      </c>
      <c r="F178" s="47">
        <v>891.44650000000001</v>
      </c>
      <c r="G178" s="47">
        <v>1169.6804999999999</v>
      </c>
      <c r="H178" s="47">
        <v>977.89049999999997</v>
      </c>
      <c r="I178" s="47">
        <v>702.99699999999996</v>
      </c>
      <c r="J178" s="47">
        <v>391.73</v>
      </c>
      <c r="K178" s="47">
        <v>643.41650000000004</v>
      </c>
      <c r="L178" s="47">
        <v>662.98400000000004</v>
      </c>
      <c r="M178" s="47">
        <v>1023.1525</v>
      </c>
      <c r="N178" s="47">
        <v>732.98350000000005</v>
      </c>
      <c r="O178" s="47">
        <v>350.44799999999998</v>
      </c>
      <c r="P178" s="47">
        <v>328.60199999999998</v>
      </c>
      <c r="Q178" s="47">
        <v>378.54700000000003</v>
      </c>
      <c r="R178" s="47">
        <v>517.53549999999996</v>
      </c>
      <c r="S178" s="47">
        <v>160.47900000000001</v>
      </c>
      <c r="T178" s="47">
        <v>781.20249999999999</v>
      </c>
      <c r="U178" s="47">
        <v>389.24599999999998</v>
      </c>
      <c r="V178" s="47">
        <v>571.33249999999998</v>
      </c>
      <c r="W178" s="47">
        <v>82.091999999999999</v>
      </c>
      <c r="X178" s="47">
        <v>654.88400000000001</v>
      </c>
      <c r="Y178" s="47">
        <v>306.37099999999998</v>
      </c>
      <c r="Z178" s="47">
        <v>542.83550000000002</v>
      </c>
      <c r="AA178" s="47">
        <v>501.85599999999999</v>
      </c>
      <c r="AB178" s="47">
        <v>781.67049999999995</v>
      </c>
      <c r="AC178" s="47">
        <v>610.17049999999995</v>
      </c>
      <c r="AD178" s="58">
        <v>280.1515</v>
      </c>
    </row>
    <row r="179" spans="1:30" ht="15" customHeight="1" x14ac:dyDescent="0.25">
      <c r="A179" s="41" t="s">
        <v>442</v>
      </c>
      <c r="B179" s="46">
        <v>447.08800000000002</v>
      </c>
      <c r="C179" s="47">
        <v>725.08699999999999</v>
      </c>
      <c r="D179" s="47">
        <v>665.41849999999999</v>
      </c>
      <c r="E179" s="47">
        <v>650.41949999999997</v>
      </c>
      <c r="F179" s="47">
        <v>875.55449999999996</v>
      </c>
      <c r="G179" s="47">
        <v>1153.7885000000001</v>
      </c>
      <c r="H179" s="47">
        <v>961.99850000000004</v>
      </c>
      <c r="I179" s="47">
        <v>687.10500000000002</v>
      </c>
      <c r="J179" s="47">
        <v>407.62200000000001</v>
      </c>
      <c r="K179" s="47">
        <v>627.52449999999999</v>
      </c>
      <c r="L179" s="47">
        <v>647.09199999999998</v>
      </c>
      <c r="M179" s="47">
        <v>1007.2605</v>
      </c>
      <c r="N179" s="47">
        <v>717.0915</v>
      </c>
      <c r="O179" s="47">
        <v>366.34</v>
      </c>
      <c r="P179" s="47">
        <v>344.49400000000003</v>
      </c>
      <c r="Q179" s="47">
        <v>394.43900000000002</v>
      </c>
      <c r="R179" s="47">
        <v>501.64350000000002</v>
      </c>
      <c r="S179" s="47">
        <v>144.58699999999999</v>
      </c>
      <c r="T179" s="47">
        <v>765.31050000000005</v>
      </c>
      <c r="U179" s="47">
        <v>405.13799999999998</v>
      </c>
      <c r="V179" s="47">
        <v>555.44050000000004</v>
      </c>
      <c r="W179" s="47">
        <v>66.2</v>
      </c>
      <c r="X179" s="47">
        <v>638.99199999999996</v>
      </c>
      <c r="Y179" s="47">
        <v>322.26299999999998</v>
      </c>
      <c r="Z179" s="47">
        <v>526.94349999999997</v>
      </c>
      <c r="AA179" s="47">
        <v>485.964</v>
      </c>
      <c r="AB179" s="47">
        <v>765.77850000000001</v>
      </c>
      <c r="AC179" s="47">
        <v>594.27850000000001</v>
      </c>
      <c r="AD179" s="58">
        <v>264.2595</v>
      </c>
    </row>
    <row r="180" spans="1:30" ht="15" customHeight="1" x14ac:dyDescent="0.25">
      <c r="A180" s="41" t="s">
        <v>251</v>
      </c>
      <c r="B180" s="46">
        <v>513.28800000000001</v>
      </c>
      <c r="C180" s="47">
        <v>658.88699999999994</v>
      </c>
      <c r="D180" s="47">
        <v>599.21849999999995</v>
      </c>
      <c r="E180" s="47">
        <v>584.21950000000004</v>
      </c>
      <c r="F180" s="47">
        <v>809.35450000000003</v>
      </c>
      <c r="G180" s="47">
        <v>1087.5885000000001</v>
      </c>
      <c r="H180" s="47">
        <v>895.79849999999999</v>
      </c>
      <c r="I180" s="47">
        <v>620.90499999999997</v>
      </c>
      <c r="J180" s="47">
        <v>473.822</v>
      </c>
      <c r="K180" s="47">
        <v>561.32449999999994</v>
      </c>
      <c r="L180" s="47">
        <v>580.89200000000005</v>
      </c>
      <c r="M180" s="47">
        <v>941.06050000000005</v>
      </c>
      <c r="N180" s="47">
        <v>650.89149999999995</v>
      </c>
      <c r="O180" s="47">
        <v>432.54</v>
      </c>
      <c r="P180" s="47">
        <v>410.69400000000002</v>
      </c>
      <c r="Q180" s="47">
        <v>460.63900000000001</v>
      </c>
      <c r="R180" s="47">
        <v>435.44349999999997</v>
      </c>
      <c r="S180" s="47">
        <v>78.387</v>
      </c>
      <c r="T180" s="47">
        <v>699.1105</v>
      </c>
      <c r="U180" s="47">
        <v>471.33800000000002</v>
      </c>
      <c r="V180" s="47">
        <v>489.2405</v>
      </c>
      <c r="W180" s="47">
        <v>0</v>
      </c>
      <c r="X180" s="47">
        <v>572.79200000000003</v>
      </c>
      <c r="Y180" s="47">
        <v>388.46300000000002</v>
      </c>
      <c r="Z180" s="47">
        <v>460.74349999999998</v>
      </c>
      <c r="AA180" s="47">
        <v>419.76400000000001</v>
      </c>
      <c r="AB180" s="47">
        <v>699.57849999999996</v>
      </c>
      <c r="AC180" s="47">
        <v>528.07849999999996</v>
      </c>
      <c r="AD180" s="58">
        <v>198.05950000000001</v>
      </c>
    </row>
    <row r="181" spans="1:30" ht="15" customHeight="1" x14ac:dyDescent="0.25">
      <c r="A181" s="41" t="s">
        <v>443</v>
      </c>
      <c r="B181" s="46">
        <v>534.84299999999996</v>
      </c>
      <c r="C181" s="47">
        <v>637.33199999999999</v>
      </c>
      <c r="D181" s="47">
        <v>577.6635</v>
      </c>
      <c r="E181" s="47">
        <v>562.66449999999998</v>
      </c>
      <c r="F181" s="47">
        <v>787.79949999999997</v>
      </c>
      <c r="G181" s="47">
        <v>1066.0335</v>
      </c>
      <c r="H181" s="47">
        <v>874.24350000000004</v>
      </c>
      <c r="I181" s="47">
        <v>599.35</v>
      </c>
      <c r="J181" s="47">
        <v>495.37700000000001</v>
      </c>
      <c r="K181" s="47">
        <v>539.76949999999999</v>
      </c>
      <c r="L181" s="47">
        <v>559.33699999999999</v>
      </c>
      <c r="M181" s="47">
        <v>919.50549999999998</v>
      </c>
      <c r="N181" s="47">
        <v>629.3365</v>
      </c>
      <c r="O181" s="47">
        <v>454.09500000000003</v>
      </c>
      <c r="P181" s="47">
        <v>432.24900000000002</v>
      </c>
      <c r="Q181" s="47">
        <v>482.19400000000002</v>
      </c>
      <c r="R181" s="47">
        <v>413.88850000000002</v>
      </c>
      <c r="S181" s="47">
        <v>56.832000000000001</v>
      </c>
      <c r="T181" s="47">
        <v>677.55550000000005</v>
      </c>
      <c r="U181" s="47">
        <v>492.89299999999997</v>
      </c>
      <c r="V181" s="47">
        <v>467.68549999999999</v>
      </c>
      <c r="W181" s="47">
        <v>21.555</v>
      </c>
      <c r="X181" s="47">
        <v>551.23699999999997</v>
      </c>
      <c r="Y181" s="47">
        <v>410.01799999999997</v>
      </c>
      <c r="Z181" s="47">
        <v>439.18849999999998</v>
      </c>
      <c r="AA181" s="47">
        <v>398.209</v>
      </c>
      <c r="AB181" s="47">
        <v>678.02350000000001</v>
      </c>
      <c r="AC181" s="47">
        <v>506.52350000000001</v>
      </c>
      <c r="AD181" s="58">
        <v>176.50450000000001</v>
      </c>
    </row>
    <row r="182" spans="1:30" ht="15" customHeight="1" x14ac:dyDescent="0.25">
      <c r="A182" s="41" t="s">
        <v>444</v>
      </c>
      <c r="B182" s="46">
        <v>538.76</v>
      </c>
      <c r="C182" s="47">
        <v>633.41499999999996</v>
      </c>
      <c r="D182" s="47">
        <v>573.74649999999997</v>
      </c>
      <c r="E182" s="47">
        <v>558.74749999999995</v>
      </c>
      <c r="F182" s="47">
        <v>783.88250000000005</v>
      </c>
      <c r="G182" s="47">
        <v>1062.1165000000001</v>
      </c>
      <c r="H182" s="47">
        <v>870.32650000000001</v>
      </c>
      <c r="I182" s="47">
        <v>595.43299999999999</v>
      </c>
      <c r="J182" s="47">
        <v>499.29399999999998</v>
      </c>
      <c r="K182" s="47">
        <v>535.85249999999996</v>
      </c>
      <c r="L182" s="47">
        <v>555.41999999999996</v>
      </c>
      <c r="M182" s="47">
        <v>915.58849999999995</v>
      </c>
      <c r="N182" s="47">
        <v>625.41949999999997</v>
      </c>
      <c r="O182" s="47">
        <v>458.012</v>
      </c>
      <c r="P182" s="47">
        <v>436.166</v>
      </c>
      <c r="Q182" s="47">
        <v>486.11099999999999</v>
      </c>
      <c r="R182" s="47">
        <v>409.97149999999999</v>
      </c>
      <c r="S182" s="47">
        <v>52.914999999999999</v>
      </c>
      <c r="T182" s="47">
        <v>673.63850000000002</v>
      </c>
      <c r="U182" s="47">
        <v>496.81</v>
      </c>
      <c r="V182" s="47">
        <v>463.76850000000002</v>
      </c>
      <c r="W182" s="47">
        <v>25.472000000000001</v>
      </c>
      <c r="X182" s="47">
        <v>547.32000000000005</v>
      </c>
      <c r="Y182" s="47">
        <v>413.935</v>
      </c>
      <c r="Z182" s="47">
        <v>435.2715</v>
      </c>
      <c r="AA182" s="47">
        <v>394.29199999999997</v>
      </c>
      <c r="AB182" s="47">
        <v>674.10649999999998</v>
      </c>
      <c r="AC182" s="47">
        <v>502.60649999999998</v>
      </c>
      <c r="AD182" s="58">
        <v>172.58750000000001</v>
      </c>
    </row>
    <row r="183" spans="1:30" ht="15" customHeight="1" x14ac:dyDescent="0.25">
      <c r="A183" s="41" t="s">
        <v>445</v>
      </c>
      <c r="B183" s="46">
        <v>546.09400000000005</v>
      </c>
      <c r="C183" s="47">
        <v>626.08100000000002</v>
      </c>
      <c r="D183" s="47">
        <v>566.41250000000002</v>
      </c>
      <c r="E183" s="47">
        <v>551.4135</v>
      </c>
      <c r="F183" s="47">
        <v>776.54849999999999</v>
      </c>
      <c r="G183" s="47">
        <v>1054.7825</v>
      </c>
      <c r="H183" s="47">
        <v>862.99249999999995</v>
      </c>
      <c r="I183" s="47">
        <v>588.09900000000005</v>
      </c>
      <c r="J183" s="47">
        <v>506.62799999999999</v>
      </c>
      <c r="K183" s="47">
        <v>528.51850000000002</v>
      </c>
      <c r="L183" s="47">
        <v>548.08600000000001</v>
      </c>
      <c r="M183" s="47">
        <v>908.25450000000001</v>
      </c>
      <c r="N183" s="47">
        <v>618.08550000000002</v>
      </c>
      <c r="O183" s="47">
        <v>465.346</v>
      </c>
      <c r="P183" s="47">
        <v>443.5</v>
      </c>
      <c r="Q183" s="47">
        <v>493.44499999999999</v>
      </c>
      <c r="R183" s="47">
        <v>402.63749999999999</v>
      </c>
      <c r="S183" s="47">
        <v>45.581000000000003</v>
      </c>
      <c r="T183" s="47">
        <v>666.30449999999996</v>
      </c>
      <c r="U183" s="47">
        <v>504.14400000000001</v>
      </c>
      <c r="V183" s="47">
        <v>456.43450000000001</v>
      </c>
      <c r="W183" s="47">
        <v>32.805999999999997</v>
      </c>
      <c r="X183" s="47">
        <v>539.98599999999999</v>
      </c>
      <c r="Y183" s="47">
        <v>421.26900000000001</v>
      </c>
      <c r="Z183" s="47">
        <v>427.9375</v>
      </c>
      <c r="AA183" s="47">
        <v>386.95800000000003</v>
      </c>
      <c r="AB183" s="47">
        <v>666.77250000000004</v>
      </c>
      <c r="AC183" s="47">
        <v>495.27249999999998</v>
      </c>
      <c r="AD183" s="58">
        <v>165.2535</v>
      </c>
    </row>
    <row r="184" spans="1:30" ht="15" customHeight="1" x14ac:dyDescent="0.25">
      <c r="A184" s="41" t="s">
        <v>446</v>
      </c>
      <c r="B184" s="46">
        <v>558.30600000000004</v>
      </c>
      <c r="C184" s="47">
        <v>613.86900000000003</v>
      </c>
      <c r="D184" s="47">
        <v>554.20050000000003</v>
      </c>
      <c r="E184" s="47">
        <v>539.20150000000001</v>
      </c>
      <c r="F184" s="47">
        <v>764.3365</v>
      </c>
      <c r="G184" s="47">
        <v>1042.5705</v>
      </c>
      <c r="H184" s="47">
        <v>850.78049999999996</v>
      </c>
      <c r="I184" s="47">
        <v>575.88699999999994</v>
      </c>
      <c r="J184" s="47">
        <v>518.84</v>
      </c>
      <c r="K184" s="47">
        <v>516.30650000000003</v>
      </c>
      <c r="L184" s="47">
        <v>535.87400000000002</v>
      </c>
      <c r="M184" s="47">
        <v>896.04250000000002</v>
      </c>
      <c r="N184" s="47">
        <v>605.87350000000004</v>
      </c>
      <c r="O184" s="47">
        <v>477.55799999999999</v>
      </c>
      <c r="P184" s="47">
        <v>455.71199999999999</v>
      </c>
      <c r="Q184" s="47">
        <v>505.65699999999998</v>
      </c>
      <c r="R184" s="47">
        <v>390.4255</v>
      </c>
      <c r="S184" s="47">
        <v>33.369</v>
      </c>
      <c r="T184" s="47">
        <v>654.09249999999997</v>
      </c>
      <c r="U184" s="47">
        <v>516.35599999999999</v>
      </c>
      <c r="V184" s="47">
        <v>444.22250000000003</v>
      </c>
      <c r="W184" s="47">
        <v>45.018000000000001</v>
      </c>
      <c r="X184" s="47">
        <v>527.774</v>
      </c>
      <c r="Y184" s="47">
        <v>433.48099999999999</v>
      </c>
      <c r="Z184" s="47">
        <v>415.72550000000001</v>
      </c>
      <c r="AA184" s="47">
        <v>374.74599999999998</v>
      </c>
      <c r="AB184" s="47">
        <v>654.56050000000005</v>
      </c>
      <c r="AC184" s="47">
        <v>483.06049999999999</v>
      </c>
      <c r="AD184" s="58">
        <v>153.04150000000001</v>
      </c>
    </row>
    <row r="185" spans="1:30" ht="15" customHeight="1" x14ac:dyDescent="0.25">
      <c r="A185" s="41" t="s">
        <v>447</v>
      </c>
      <c r="B185" s="46">
        <v>576.20600000000002</v>
      </c>
      <c r="C185" s="47">
        <v>595.96900000000005</v>
      </c>
      <c r="D185" s="47">
        <v>536.30050000000006</v>
      </c>
      <c r="E185" s="47">
        <v>521.30150000000003</v>
      </c>
      <c r="F185" s="47">
        <v>746.43650000000002</v>
      </c>
      <c r="G185" s="47">
        <v>1024.6704999999999</v>
      </c>
      <c r="H185" s="47">
        <v>832.88049999999998</v>
      </c>
      <c r="I185" s="47">
        <v>557.98699999999997</v>
      </c>
      <c r="J185" s="47">
        <v>536.74</v>
      </c>
      <c r="K185" s="47">
        <v>498.40649999999999</v>
      </c>
      <c r="L185" s="47">
        <v>517.97400000000005</v>
      </c>
      <c r="M185" s="47">
        <v>878.14250000000004</v>
      </c>
      <c r="N185" s="47">
        <v>587.97349999999994</v>
      </c>
      <c r="O185" s="47">
        <v>495.45800000000003</v>
      </c>
      <c r="P185" s="47">
        <v>473.61200000000002</v>
      </c>
      <c r="Q185" s="47">
        <v>523.55700000000002</v>
      </c>
      <c r="R185" s="47">
        <v>372.52550000000002</v>
      </c>
      <c r="S185" s="47">
        <v>15.468999999999999</v>
      </c>
      <c r="T185" s="47">
        <v>636.1925</v>
      </c>
      <c r="U185" s="47">
        <v>534.25599999999997</v>
      </c>
      <c r="V185" s="47">
        <v>426.32249999999999</v>
      </c>
      <c r="W185" s="47">
        <v>62.917999999999999</v>
      </c>
      <c r="X185" s="47">
        <v>509.87400000000002</v>
      </c>
      <c r="Y185" s="47">
        <v>451.38099999999997</v>
      </c>
      <c r="Z185" s="47">
        <v>397.82549999999998</v>
      </c>
      <c r="AA185" s="47">
        <v>356.846</v>
      </c>
      <c r="AB185" s="47">
        <v>636.66049999999996</v>
      </c>
      <c r="AC185" s="47">
        <v>465.16050000000001</v>
      </c>
      <c r="AD185" s="58">
        <v>135.14150000000001</v>
      </c>
    </row>
    <row r="186" spans="1:30" ht="15" customHeight="1" x14ac:dyDescent="0.25">
      <c r="A186" s="41" t="s">
        <v>448</v>
      </c>
      <c r="B186" s="46">
        <v>1044.0944999999999</v>
      </c>
      <c r="C186" s="47">
        <v>964.22799999999995</v>
      </c>
      <c r="D186" s="47">
        <v>351.63299999999998</v>
      </c>
      <c r="E186" s="47">
        <v>53.412999999999997</v>
      </c>
      <c r="F186" s="47">
        <v>858.548</v>
      </c>
      <c r="G186" s="47">
        <v>979.80899999999997</v>
      </c>
      <c r="H186" s="47">
        <v>509.58600000000001</v>
      </c>
      <c r="I186" s="47">
        <v>830.80700000000002</v>
      </c>
      <c r="J186" s="47">
        <v>1004.6285</v>
      </c>
      <c r="K186" s="47">
        <v>313.73899999999998</v>
      </c>
      <c r="L186" s="47">
        <v>541.02700000000004</v>
      </c>
      <c r="M186" s="47">
        <v>833.28099999999995</v>
      </c>
      <c r="N186" s="47">
        <v>543.11199999999997</v>
      </c>
      <c r="O186" s="47">
        <v>963.34649999999999</v>
      </c>
      <c r="P186" s="47">
        <v>941.50049999999999</v>
      </c>
      <c r="Q186" s="47">
        <v>991.44550000000004</v>
      </c>
      <c r="R186" s="47">
        <v>126.67</v>
      </c>
      <c r="S186" s="47">
        <v>452.41950000000003</v>
      </c>
      <c r="T186" s="47">
        <v>406.60849999999999</v>
      </c>
      <c r="U186" s="47">
        <v>1002.1445</v>
      </c>
      <c r="V186" s="47">
        <v>103.02800000000001</v>
      </c>
      <c r="W186" s="47">
        <v>530.80650000000003</v>
      </c>
      <c r="X186" s="47">
        <v>532.92700000000002</v>
      </c>
      <c r="Y186" s="47">
        <v>919.26949999999999</v>
      </c>
      <c r="Z186" s="47">
        <v>352.964</v>
      </c>
      <c r="AA186" s="47">
        <v>685.95500000000004</v>
      </c>
      <c r="AB186" s="47">
        <v>313.36599999999999</v>
      </c>
      <c r="AC186" s="47">
        <v>280.49299999999999</v>
      </c>
      <c r="AD186" s="58">
        <v>332.74700000000001</v>
      </c>
    </row>
    <row r="187" spans="1:30" ht="15" customHeight="1" x14ac:dyDescent="0.25">
      <c r="A187" s="41" t="s">
        <v>449</v>
      </c>
      <c r="B187" s="46">
        <v>1034.6555000000001</v>
      </c>
      <c r="C187" s="47">
        <v>954.78899999999999</v>
      </c>
      <c r="D187" s="47">
        <v>342.19400000000002</v>
      </c>
      <c r="E187" s="47">
        <v>62.851999999999997</v>
      </c>
      <c r="F187" s="47">
        <v>849.10900000000004</v>
      </c>
      <c r="G187" s="47">
        <v>970.37</v>
      </c>
      <c r="H187" s="47">
        <v>500.14699999999999</v>
      </c>
      <c r="I187" s="47">
        <v>821.36800000000005</v>
      </c>
      <c r="J187" s="47">
        <v>995.18949999999995</v>
      </c>
      <c r="K187" s="47">
        <v>304.3</v>
      </c>
      <c r="L187" s="47">
        <v>531.58799999999997</v>
      </c>
      <c r="M187" s="47">
        <v>823.84199999999998</v>
      </c>
      <c r="N187" s="47">
        <v>533.673</v>
      </c>
      <c r="O187" s="47">
        <v>953.90750000000003</v>
      </c>
      <c r="P187" s="47">
        <v>932.06150000000002</v>
      </c>
      <c r="Q187" s="47">
        <v>982.00649999999996</v>
      </c>
      <c r="R187" s="47">
        <v>117.23099999999999</v>
      </c>
      <c r="S187" s="47">
        <v>442.98050000000001</v>
      </c>
      <c r="T187" s="47">
        <v>397.16950000000003</v>
      </c>
      <c r="U187" s="47">
        <v>992.70550000000003</v>
      </c>
      <c r="V187" s="47">
        <v>93.588999999999999</v>
      </c>
      <c r="W187" s="47">
        <v>521.36749999999995</v>
      </c>
      <c r="X187" s="47">
        <v>523.48800000000006</v>
      </c>
      <c r="Y187" s="47">
        <v>909.83050000000003</v>
      </c>
      <c r="Z187" s="47">
        <v>343.52499999999998</v>
      </c>
      <c r="AA187" s="47">
        <v>676.51599999999996</v>
      </c>
      <c r="AB187" s="47">
        <v>303.92700000000002</v>
      </c>
      <c r="AC187" s="47">
        <v>271.05399999999997</v>
      </c>
      <c r="AD187" s="58">
        <v>323.30799999999999</v>
      </c>
    </row>
    <row r="188" spans="1:30" ht="15" customHeight="1" x14ac:dyDescent="0.25">
      <c r="A188" s="41" t="s">
        <v>450</v>
      </c>
      <c r="B188" s="46">
        <v>984.84849999999994</v>
      </c>
      <c r="C188" s="47">
        <v>904.98199999999997</v>
      </c>
      <c r="D188" s="47">
        <v>292.387</v>
      </c>
      <c r="E188" s="47">
        <v>122.786</v>
      </c>
      <c r="F188" s="47">
        <v>799.30200000000002</v>
      </c>
      <c r="G188" s="47">
        <v>920.56299999999999</v>
      </c>
      <c r="H188" s="47">
        <v>468.512</v>
      </c>
      <c r="I188" s="47">
        <v>789.73299999999995</v>
      </c>
      <c r="J188" s="47">
        <v>945.38250000000005</v>
      </c>
      <c r="K188" s="47">
        <v>254.49299999999999</v>
      </c>
      <c r="L188" s="47">
        <v>499.95299999999997</v>
      </c>
      <c r="M188" s="47">
        <v>774.03499999999997</v>
      </c>
      <c r="N188" s="47">
        <v>483.86599999999999</v>
      </c>
      <c r="O188" s="47">
        <v>904.10050000000001</v>
      </c>
      <c r="P188" s="47">
        <v>882.25450000000001</v>
      </c>
      <c r="Q188" s="47">
        <v>932.19949999999994</v>
      </c>
      <c r="R188" s="47">
        <v>67.424000000000007</v>
      </c>
      <c r="S188" s="47">
        <v>393.17349999999999</v>
      </c>
      <c r="T188" s="47">
        <v>365.53449999999998</v>
      </c>
      <c r="U188" s="47">
        <v>942.89850000000001</v>
      </c>
      <c r="V188" s="47">
        <v>61.954000000000001</v>
      </c>
      <c r="W188" s="47">
        <v>471.56049999999999</v>
      </c>
      <c r="X188" s="47">
        <v>491.85300000000001</v>
      </c>
      <c r="Y188" s="47">
        <v>860.02350000000001</v>
      </c>
      <c r="Z188" s="47">
        <v>293.71800000000002</v>
      </c>
      <c r="AA188" s="47">
        <v>644.88099999999997</v>
      </c>
      <c r="AB188" s="47">
        <v>272.29199999999997</v>
      </c>
      <c r="AC188" s="47">
        <v>221.24700000000001</v>
      </c>
      <c r="AD188" s="58">
        <v>273.50099999999998</v>
      </c>
    </row>
    <row r="189" spans="1:30" ht="15" customHeight="1" x14ac:dyDescent="0.25">
      <c r="A189" s="41" t="s">
        <v>451</v>
      </c>
      <c r="B189" s="46">
        <v>944.90899999999999</v>
      </c>
      <c r="C189" s="47">
        <v>215.92</v>
      </c>
      <c r="D189" s="47">
        <v>1036.846</v>
      </c>
      <c r="E189" s="47">
        <v>883.22</v>
      </c>
      <c r="F189" s="47">
        <v>1283.7114999999999</v>
      </c>
      <c r="G189" s="47">
        <v>1561.9455</v>
      </c>
      <c r="H189" s="47">
        <v>634.89300000000003</v>
      </c>
      <c r="I189" s="47">
        <v>1</v>
      </c>
      <c r="J189" s="47">
        <v>905.44299999999998</v>
      </c>
      <c r="K189" s="47">
        <v>998.952</v>
      </c>
      <c r="L189" s="47">
        <v>304.98</v>
      </c>
      <c r="M189" s="47">
        <v>1415.4175</v>
      </c>
      <c r="N189" s="47">
        <v>1125.2484999999999</v>
      </c>
      <c r="O189" s="47">
        <v>864.16099999999994</v>
      </c>
      <c r="P189" s="47">
        <v>842.31500000000005</v>
      </c>
      <c r="Q189" s="47">
        <v>892.26</v>
      </c>
      <c r="R189" s="47">
        <v>811.88300000000004</v>
      </c>
      <c r="S189" s="47">
        <v>552.74400000000003</v>
      </c>
      <c r="T189" s="47">
        <v>423.19850000000002</v>
      </c>
      <c r="U189" s="47">
        <v>902.95899999999995</v>
      </c>
      <c r="V189" s="47">
        <v>726.779</v>
      </c>
      <c r="W189" s="47">
        <v>619.90499999999997</v>
      </c>
      <c r="X189" s="47">
        <v>296.88</v>
      </c>
      <c r="Y189" s="47">
        <v>820.08399999999995</v>
      </c>
      <c r="Z189" s="47">
        <v>935.10050000000001</v>
      </c>
      <c r="AA189" s="47">
        <v>253.62200000000001</v>
      </c>
      <c r="AB189" s="47">
        <v>765.56700000000001</v>
      </c>
      <c r="AC189" s="47">
        <v>965.70600000000002</v>
      </c>
      <c r="AD189" s="58">
        <v>592.49900000000002</v>
      </c>
    </row>
    <row r="190" spans="1:30" ht="15" customHeight="1" x14ac:dyDescent="0.25">
      <c r="A190" s="41" t="s">
        <v>452</v>
      </c>
      <c r="B190" s="46">
        <v>515.85900000000004</v>
      </c>
      <c r="C190" s="47">
        <v>944.42399999999998</v>
      </c>
      <c r="D190" s="47">
        <v>1073.0395000000001</v>
      </c>
      <c r="E190" s="47">
        <v>1058.0405000000001</v>
      </c>
      <c r="F190" s="47">
        <v>1283.1755000000001</v>
      </c>
      <c r="G190" s="47">
        <v>1561.4095</v>
      </c>
      <c r="H190" s="47">
        <v>1196.3420000000001</v>
      </c>
      <c r="I190" s="47">
        <v>906.44200000000001</v>
      </c>
      <c r="J190" s="47">
        <v>9.9999999999989008E-4</v>
      </c>
      <c r="K190" s="47">
        <v>1035.1455000000001</v>
      </c>
      <c r="L190" s="47">
        <v>866.42899999999997</v>
      </c>
      <c r="M190" s="47">
        <v>1414.8815</v>
      </c>
      <c r="N190" s="47">
        <v>1124.7125000000001</v>
      </c>
      <c r="O190" s="47">
        <v>41.280999999999999</v>
      </c>
      <c r="P190" s="47">
        <v>63.127000000000002</v>
      </c>
      <c r="Q190" s="47">
        <v>13.182</v>
      </c>
      <c r="R190" s="47">
        <v>909.2645</v>
      </c>
      <c r="S190" s="47">
        <v>552.20799999999997</v>
      </c>
      <c r="T190" s="47">
        <v>984.64750000000004</v>
      </c>
      <c r="U190" s="47">
        <v>473.90899999999999</v>
      </c>
      <c r="V190" s="47">
        <v>963.06150000000002</v>
      </c>
      <c r="W190" s="47">
        <v>473.82100000000003</v>
      </c>
      <c r="X190" s="47">
        <v>858.32899999999995</v>
      </c>
      <c r="Y190" s="47">
        <v>85.358000000000004</v>
      </c>
      <c r="Z190" s="47">
        <v>934.56449999999995</v>
      </c>
      <c r="AA190" s="47">
        <v>705.30100000000004</v>
      </c>
      <c r="AB190" s="47">
        <v>1173.3995</v>
      </c>
      <c r="AC190" s="47">
        <v>1001.8995</v>
      </c>
      <c r="AD190" s="58">
        <v>671.88049999999998</v>
      </c>
    </row>
    <row r="191" spans="1:30" ht="15" customHeight="1" x14ac:dyDescent="0.25">
      <c r="A191" s="41" t="s">
        <v>453</v>
      </c>
      <c r="B191" s="46">
        <v>1063.366</v>
      </c>
      <c r="C191" s="47">
        <v>1157.2655</v>
      </c>
      <c r="D191" s="47">
        <v>506.38</v>
      </c>
      <c r="E191" s="47">
        <v>589.55999999999995</v>
      </c>
      <c r="F191" s="47">
        <v>659.21299999999997</v>
      </c>
      <c r="G191" s="47">
        <v>443.66199999999998</v>
      </c>
      <c r="H191" s="47">
        <v>901.13900000000001</v>
      </c>
      <c r="I191" s="47">
        <v>1119.2835</v>
      </c>
      <c r="J191" s="47">
        <v>1023.9</v>
      </c>
      <c r="K191" s="47">
        <v>299.637</v>
      </c>
      <c r="L191" s="47">
        <v>932.58</v>
      </c>
      <c r="M191" s="47">
        <v>297.13400000000001</v>
      </c>
      <c r="N191" s="47">
        <v>29.234999999999999</v>
      </c>
      <c r="O191" s="47">
        <v>982.61800000000005</v>
      </c>
      <c r="P191" s="47">
        <v>960.77200000000005</v>
      </c>
      <c r="Q191" s="47">
        <v>1010.717</v>
      </c>
      <c r="R191" s="47">
        <v>409.47899999999998</v>
      </c>
      <c r="S191" s="47">
        <v>565.53949999999998</v>
      </c>
      <c r="T191" s="47">
        <v>798.16150000000005</v>
      </c>
      <c r="U191" s="47">
        <v>1021.4160000000001</v>
      </c>
      <c r="V191" s="47">
        <v>494.58100000000002</v>
      </c>
      <c r="W191" s="47">
        <v>643.92650000000003</v>
      </c>
      <c r="X191" s="47">
        <v>924.48</v>
      </c>
      <c r="Y191" s="47">
        <v>938.54100000000005</v>
      </c>
      <c r="Z191" s="47">
        <v>183.18299999999999</v>
      </c>
      <c r="AA191" s="47">
        <v>918.14250000000004</v>
      </c>
      <c r="AB191" s="47">
        <v>704.91899999999998</v>
      </c>
      <c r="AC191" s="47">
        <v>396.959</v>
      </c>
      <c r="AD191" s="58">
        <v>619.68299999999999</v>
      </c>
    </row>
    <row r="192" spans="1:30" ht="15" customHeight="1" x14ac:dyDescent="0.25">
      <c r="A192" s="41" t="s">
        <v>454</v>
      </c>
      <c r="B192" s="46">
        <v>1097.4849999999999</v>
      </c>
      <c r="C192" s="47">
        <v>1191.3844999999999</v>
      </c>
      <c r="D192" s="47">
        <v>540.49900000000002</v>
      </c>
      <c r="E192" s="47">
        <v>623.67899999999997</v>
      </c>
      <c r="F192" s="47">
        <v>693.33199999999999</v>
      </c>
      <c r="G192" s="47">
        <v>409.54300000000001</v>
      </c>
      <c r="H192" s="47">
        <v>935.25800000000004</v>
      </c>
      <c r="I192" s="47">
        <v>1153.4024999999999</v>
      </c>
      <c r="J192" s="47">
        <v>1058.019</v>
      </c>
      <c r="K192" s="47">
        <v>333.75599999999997</v>
      </c>
      <c r="L192" s="47">
        <v>966.69899999999996</v>
      </c>
      <c r="M192" s="47">
        <v>263.01499999999999</v>
      </c>
      <c r="N192" s="47">
        <v>63.353999999999999</v>
      </c>
      <c r="O192" s="47">
        <v>1016.737</v>
      </c>
      <c r="P192" s="47">
        <v>994.89099999999996</v>
      </c>
      <c r="Q192" s="47">
        <v>1044.836</v>
      </c>
      <c r="R192" s="47">
        <v>443.59800000000001</v>
      </c>
      <c r="S192" s="47">
        <v>599.6585</v>
      </c>
      <c r="T192" s="47">
        <v>832.28049999999996</v>
      </c>
      <c r="U192" s="47">
        <v>1055.5350000000001</v>
      </c>
      <c r="V192" s="47">
        <v>528.70000000000005</v>
      </c>
      <c r="W192" s="47">
        <v>678.04549999999995</v>
      </c>
      <c r="X192" s="47">
        <v>958.59900000000005</v>
      </c>
      <c r="Y192" s="47">
        <v>972.66</v>
      </c>
      <c r="Z192" s="47">
        <v>217.30199999999999</v>
      </c>
      <c r="AA192" s="47">
        <v>952.26149999999996</v>
      </c>
      <c r="AB192" s="47">
        <v>739.03800000000001</v>
      </c>
      <c r="AC192" s="47">
        <v>431.07799999999997</v>
      </c>
      <c r="AD192" s="58">
        <v>653.80200000000002</v>
      </c>
    </row>
    <row r="193" spans="1:30" ht="15" customHeight="1" x14ac:dyDescent="0.25">
      <c r="A193" s="41" t="s">
        <v>455</v>
      </c>
      <c r="B193" s="46">
        <v>1123.4349999999999</v>
      </c>
      <c r="C193" s="47">
        <v>1217.3344999999999</v>
      </c>
      <c r="D193" s="47">
        <v>566.44899999999996</v>
      </c>
      <c r="E193" s="47">
        <v>649.62900000000002</v>
      </c>
      <c r="F193" s="47">
        <v>719.28200000000004</v>
      </c>
      <c r="G193" s="47">
        <v>383.59300000000002</v>
      </c>
      <c r="H193" s="47">
        <v>961.20799999999997</v>
      </c>
      <c r="I193" s="47">
        <v>1179.3525</v>
      </c>
      <c r="J193" s="47">
        <v>1083.9690000000001</v>
      </c>
      <c r="K193" s="47">
        <v>359.70600000000002</v>
      </c>
      <c r="L193" s="47">
        <v>992.649</v>
      </c>
      <c r="M193" s="47">
        <v>237.065</v>
      </c>
      <c r="N193" s="47">
        <v>89.304000000000002</v>
      </c>
      <c r="O193" s="47">
        <v>1042.6869999999999</v>
      </c>
      <c r="P193" s="47">
        <v>1020.841</v>
      </c>
      <c r="Q193" s="47">
        <v>1070.7860000000001</v>
      </c>
      <c r="R193" s="47">
        <v>469.548</v>
      </c>
      <c r="S193" s="47">
        <v>625.60850000000005</v>
      </c>
      <c r="T193" s="47">
        <v>858.23050000000001</v>
      </c>
      <c r="U193" s="47">
        <v>1081.4849999999999</v>
      </c>
      <c r="V193" s="47">
        <v>554.65</v>
      </c>
      <c r="W193" s="47">
        <v>703.99549999999999</v>
      </c>
      <c r="X193" s="47">
        <v>984.54899999999998</v>
      </c>
      <c r="Y193" s="47">
        <v>998.61</v>
      </c>
      <c r="Z193" s="47">
        <v>243.25200000000001</v>
      </c>
      <c r="AA193" s="47">
        <v>978.2115</v>
      </c>
      <c r="AB193" s="47">
        <v>764.98800000000006</v>
      </c>
      <c r="AC193" s="47">
        <v>457.02800000000002</v>
      </c>
      <c r="AD193" s="58">
        <v>679.75199999999995</v>
      </c>
    </row>
    <row r="194" spans="1:30" ht="15" customHeight="1" x14ac:dyDescent="0.25">
      <c r="A194" s="41" t="s">
        <v>456</v>
      </c>
      <c r="B194" s="46">
        <v>1142.9100000000001</v>
      </c>
      <c r="C194" s="47">
        <v>1236.8095000000001</v>
      </c>
      <c r="D194" s="47">
        <v>585.92399999999998</v>
      </c>
      <c r="E194" s="47">
        <v>669.10400000000004</v>
      </c>
      <c r="F194" s="47">
        <v>738.75699999999995</v>
      </c>
      <c r="G194" s="47">
        <v>364.11799999999999</v>
      </c>
      <c r="H194" s="47">
        <v>980.68299999999999</v>
      </c>
      <c r="I194" s="47">
        <v>1198.8275000000001</v>
      </c>
      <c r="J194" s="47">
        <v>1103.444</v>
      </c>
      <c r="K194" s="47">
        <v>379.18099999999998</v>
      </c>
      <c r="L194" s="47">
        <v>1012.124</v>
      </c>
      <c r="M194" s="47">
        <v>217.59</v>
      </c>
      <c r="N194" s="47">
        <v>108.779</v>
      </c>
      <c r="O194" s="47">
        <v>1062.162</v>
      </c>
      <c r="P194" s="47">
        <v>1040.316</v>
      </c>
      <c r="Q194" s="47">
        <v>1090.261</v>
      </c>
      <c r="R194" s="47">
        <v>489.02300000000002</v>
      </c>
      <c r="S194" s="47">
        <v>645.08349999999996</v>
      </c>
      <c r="T194" s="47">
        <v>877.70550000000003</v>
      </c>
      <c r="U194" s="47">
        <v>1100.96</v>
      </c>
      <c r="V194" s="47">
        <v>574.125</v>
      </c>
      <c r="W194" s="47">
        <v>723.47050000000002</v>
      </c>
      <c r="X194" s="47">
        <v>1004.024</v>
      </c>
      <c r="Y194" s="47">
        <v>1018.085</v>
      </c>
      <c r="Z194" s="47">
        <v>262.72699999999998</v>
      </c>
      <c r="AA194" s="47">
        <v>997.68650000000002</v>
      </c>
      <c r="AB194" s="47">
        <v>784.46299999999997</v>
      </c>
      <c r="AC194" s="47">
        <v>476.50299999999999</v>
      </c>
      <c r="AD194" s="58">
        <v>699.22699999999998</v>
      </c>
    </row>
    <row r="195" spans="1:30" ht="15" customHeight="1" x14ac:dyDescent="0.25">
      <c r="A195" s="41" t="s">
        <v>457</v>
      </c>
      <c r="B195" s="46">
        <v>1161.8820000000001</v>
      </c>
      <c r="C195" s="47">
        <v>1255.7815000000001</v>
      </c>
      <c r="D195" s="47">
        <v>604.89599999999996</v>
      </c>
      <c r="E195" s="47">
        <v>688.07600000000002</v>
      </c>
      <c r="F195" s="47">
        <v>757.72900000000004</v>
      </c>
      <c r="G195" s="47">
        <v>345.14600000000002</v>
      </c>
      <c r="H195" s="47">
        <v>999.65499999999997</v>
      </c>
      <c r="I195" s="47">
        <v>1217.7995000000001</v>
      </c>
      <c r="J195" s="47">
        <v>1122.4159999999999</v>
      </c>
      <c r="K195" s="47">
        <v>398.15300000000002</v>
      </c>
      <c r="L195" s="47">
        <v>1031.096</v>
      </c>
      <c r="M195" s="47">
        <v>198.61799999999999</v>
      </c>
      <c r="N195" s="47">
        <v>127.751</v>
      </c>
      <c r="O195" s="47">
        <v>1081.134</v>
      </c>
      <c r="P195" s="47">
        <v>1059.288</v>
      </c>
      <c r="Q195" s="47">
        <v>1109.2329999999999</v>
      </c>
      <c r="R195" s="47">
        <v>507.995</v>
      </c>
      <c r="S195" s="47">
        <v>664.05550000000005</v>
      </c>
      <c r="T195" s="47">
        <v>896.67750000000001</v>
      </c>
      <c r="U195" s="47">
        <v>1119.932</v>
      </c>
      <c r="V195" s="47">
        <v>593.09699999999998</v>
      </c>
      <c r="W195" s="47">
        <v>742.4425</v>
      </c>
      <c r="X195" s="47">
        <v>1022.996</v>
      </c>
      <c r="Y195" s="47">
        <v>1037.057</v>
      </c>
      <c r="Z195" s="47">
        <v>281.69900000000001</v>
      </c>
      <c r="AA195" s="47">
        <v>1016.6585</v>
      </c>
      <c r="AB195" s="47">
        <v>803.43499999999995</v>
      </c>
      <c r="AC195" s="47">
        <v>495.47500000000002</v>
      </c>
      <c r="AD195" s="58">
        <v>718.19899999999996</v>
      </c>
    </row>
    <row r="196" spans="1:30" ht="15" customHeight="1" x14ac:dyDescent="0.25">
      <c r="A196" s="41" t="s">
        <v>458</v>
      </c>
      <c r="B196" s="46">
        <v>1234.9580000000001</v>
      </c>
      <c r="C196" s="47">
        <v>1328.8575000000001</v>
      </c>
      <c r="D196" s="47">
        <v>677.97199999999998</v>
      </c>
      <c r="E196" s="47">
        <v>761.15200000000004</v>
      </c>
      <c r="F196" s="47">
        <v>830.80499999999995</v>
      </c>
      <c r="G196" s="47">
        <v>272.07</v>
      </c>
      <c r="H196" s="47">
        <v>1072.731</v>
      </c>
      <c r="I196" s="47">
        <v>1290.8755000000001</v>
      </c>
      <c r="J196" s="47">
        <v>1195.492</v>
      </c>
      <c r="K196" s="47">
        <v>471.22899999999998</v>
      </c>
      <c r="L196" s="47">
        <v>1104.172</v>
      </c>
      <c r="M196" s="47">
        <v>125.542</v>
      </c>
      <c r="N196" s="47">
        <v>200.827</v>
      </c>
      <c r="O196" s="47">
        <v>1154.21</v>
      </c>
      <c r="P196" s="47">
        <v>1132.364</v>
      </c>
      <c r="Q196" s="47">
        <v>1182.309</v>
      </c>
      <c r="R196" s="47">
        <v>581.07100000000003</v>
      </c>
      <c r="S196" s="47">
        <v>737.13149999999996</v>
      </c>
      <c r="T196" s="47">
        <v>969.75350000000003</v>
      </c>
      <c r="U196" s="47">
        <v>1193.008</v>
      </c>
      <c r="V196" s="47">
        <v>666.173</v>
      </c>
      <c r="W196" s="47">
        <v>815.51850000000002</v>
      </c>
      <c r="X196" s="47">
        <v>1096.0719999999999</v>
      </c>
      <c r="Y196" s="47">
        <v>1110.133</v>
      </c>
      <c r="Z196" s="47">
        <v>354.77499999999998</v>
      </c>
      <c r="AA196" s="47">
        <v>1089.7345</v>
      </c>
      <c r="AB196" s="47">
        <v>876.51099999999997</v>
      </c>
      <c r="AC196" s="47">
        <v>568.55100000000004</v>
      </c>
      <c r="AD196" s="58">
        <v>791.27499999999998</v>
      </c>
    </row>
    <row r="197" spans="1:30" ht="15" customHeight="1" x14ac:dyDescent="0.25">
      <c r="A197" s="41" t="s">
        <v>459</v>
      </c>
      <c r="B197" s="46">
        <v>1294.961</v>
      </c>
      <c r="C197" s="47">
        <v>1388.8605</v>
      </c>
      <c r="D197" s="47">
        <v>737.97500000000002</v>
      </c>
      <c r="E197" s="47">
        <v>821.15499999999997</v>
      </c>
      <c r="F197" s="47">
        <v>890.80799999999999</v>
      </c>
      <c r="G197" s="47">
        <v>212.06700000000001</v>
      </c>
      <c r="H197" s="47">
        <v>1132.7339999999999</v>
      </c>
      <c r="I197" s="47">
        <v>1350.8785</v>
      </c>
      <c r="J197" s="47">
        <v>1255.4949999999999</v>
      </c>
      <c r="K197" s="47">
        <v>531.23199999999997</v>
      </c>
      <c r="L197" s="47">
        <v>1164.175</v>
      </c>
      <c r="M197" s="47">
        <v>65.539000000000001</v>
      </c>
      <c r="N197" s="47">
        <v>260.83</v>
      </c>
      <c r="O197" s="47">
        <v>1214.213</v>
      </c>
      <c r="P197" s="47">
        <v>1192.367</v>
      </c>
      <c r="Q197" s="47">
        <v>1242.3119999999999</v>
      </c>
      <c r="R197" s="47">
        <v>641.07399999999996</v>
      </c>
      <c r="S197" s="47">
        <v>797.1345</v>
      </c>
      <c r="T197" s="47">
        <v>1029.7565</v>
      </c>
      <c r="U197" s="47">
        <v>1253.011</v>
      </c>
      <c r="V197" s="47">
        <v>726.17600000000004</v>
      </c>
      <c r="W197" s="47">
        <v>875.52149999999995</v>
      </c>
      <c r="X197" s="47">
        <v>1156.075</v>
      </c>
      <c r="Y197" s="47">
        <v>1170.136</v>
      </c>
      <c r="Z197" s="47">
        <v>414.77800000000002</v>
      </c>
      <c r="AA197" s="47">
        <v>1149.7375</v>
      </c>
      <c r="AB197" s="47">
        <v>936.51400000000001</v>
      </c>
      <c r="AC197" s="47">
        <v>628.55399999999997</v>
      </c>
      <c r="AD197" s="58">
        <v>851.27800000000002</v>
      </c>
    </row>
    <row r="198" spans="1:30" ht="15" customHeight="1" x14ac:dyDescent="0.25">
      <c r="A198" s="41" t="s">
        <v>460</v>
      </c>
      <c r="B198" s="46">
        <v>1326.1890000000001</v>
      </c>
      <c r="C198" s="47">
        <v>1420.0885000000001</v>
      </c>
      <c r="D198" s="47">
        <v>769.20299999999997</v>
      </c>
      <c r="E198" s="47">
        <v>852.38300000000004</v>
      </c>
      <c r="F198" s="47">
        <v>922.03599999999994</v>
      </c>
      <c r="G198" s="47">
        <v>180.839</v>
      </c>
      <c r="H198" s="47">
        <v>1163.962</v>
      </c>
      <c r="I198" s="47">
        <v>1382.1065000000001</v>
      </c>
      <c r="J198" s="47">
        <v>1286.723</v>
      </c>
      <c r="K198" s="47">
        <v>562.46</v>
      </c>
      <c r="L198" s="47">
        <v>1195.403</v>
      </c>
      <c r="M198" s="47">
        <v>69.831000000000003</v>
      </c>
      <c r="N198" s="47">
        <v>292.05799999999999</v>
      </c>
      <c r="O198" s="47">
        <v>1245.441</v>
      </c>
      <c r="P198" s="47">
        <v>1223.595</v>
      </c>
      <c r="Q198" s="47">
        <v>1273.54</v>
      </c>
      <c r="R198" s="47">
        <v>672.30200000000002</v>
      </c>
      <c r="S198" s="47">
        <v>828.36249999999995</v>
      </c>
      <c r="T198" s="47">
        <v>1060.9845</v>
      </c>
      <c r="U198" s="47">
        <v>1284.239</v>
      </c>
      <c r="V198" s="47">
        <v>757.404</v>
      </c>
      <c r="W198" s="47">
        <v>906.74950000000001</v>
      </c>
      <c r="X198" s="47">
        <v>1187.3030000000001</v>
      </c>
      <c r="Y198" s="47">
        <v>1201.364</v>
      </c>
      <c r="Z198" s="47">
        <v>446.00599999999997</v>
      </c>
      <c r="AA198" s="47">
        <v>1180.9655</v>
      </c>
      <c r="AB198" s="47">
        <v>967.74199999999996</v>
      </c>
      <c r="AC198" s="47">
        <v>659.78200000000004</v>
      </c>
      <c r="AD198" s="58">
        <v>882.50599999999997</v>
      </c>
    </row>
    <row r="199" spans="1:30" ht="15" customHeight="1" x14ac:dyDescent="0.25">
      <c r="A199" s="41" t="s">
        <v>461</v>
      </c>
      <c r="B199" s="46">
        <v>1342.5250000000001</v>
      </c>
      <c r="C199" s="47">
        <v>1436.4245000000001</v>
      </c>
      <c r="D199" s="47">
        <v>785.53899999999999</v>
      </c>
      <c r="E199" s="47">
        <v>868.71900000000005</v>
      </c>
      <c r="F199" s="47">
        <v>938.37199999999996</v>
      </c>
      <c r="G199" s="47">
        <v>164.50299999999999</v>
      </c>
      <c r="H199" s="47">
        <v>1180.298</v>
      </c>
      <c r="I199" s="47">
        <v>1398.4425000000001</v>
      </c>
      <c r="J199" s="47">
        <v>1303.059</v>
      </c>
      <c r="K199" s="47">
        <v>578.79600000000005</v>
      </c>
      <c r="L199" s="47">
        <v>1211.739</v>
      </c>
      <c r="M199" s="47">
        <v>86.167000000000002</v>
      </c>
      <c r="N199" s="47">
        <v>308.39400000000001</v>
      </c>
      <c r="O199" s="47">
        <v>1261.777</v>
      </c>
      <c r="P199" s="47">
        <v>1239.931</v>
      </c>
      <c r="Q199" s="47">
        <v>1289.876</v>
      </c>
      <c r="R199" s="47">
        <v>688.63800000000003</v>
      </c>
      <c r="S199" s="47">
        <v>844.69849999999997</v>
      </c>
      <c r="T199" s="47">
        <v>1077.3205</v>
      </c>
      <c r="U199" s="47">
        <v>1300.575</v>
      </c>
      <c r="V199" s="47">
        <v>773.74</v>
      </c>
      <c r="W199" s="47">
        <v>923.08550000000002</v>
      </c>
      <c r="X199" s="47">
        <v>1203.6389999999999</v>
      </c>
      <c r="Y199" s="47">
        <v>1217.7</v>
      </c>
      <c r="Z199" s="47">
        <v>462.34199999999998</v>
      </c>
      <c r="AA199" s="47">
        <v>1197.3015</v>
      </c>
      <c r="AB199" s="47">
        <v>984.07799999999997</v>
      </c>
      <c r="AC199" s="47">
        <v>676.11800000000005</v>
      </c>
      <c r="AD199" s="58">
        <v>898.84199999999998</v>
      </c>
    </row>
    <row r="200" spans="1:30" ht="15" customHeight="1" x14ac:dyDescent="0.25">
      <c r="A200" s="41" t="s">
        <v>462</v>
      </c>
      <c r="B200" s="46">
        <v>1355.2809999999999</v>
      </c>
      <c r="C200" s="47">
        <v>1449.1804999999999</v>
      </c>
      <c r="D200" s="47">
        <v>798.29499999999996</v>
      </c>
      <c r="E200" s="47">
        <v>881.47500000000002</v>
      </c>
      <c r="F200" s="47">
        <v>951.12800000000004</v>
      </c>
      <c r="G200" s="47">
        <v>151.74700000000001</v>
      </c>
      <c r="H200" s="47">
        <v>1193.0540000000001</v>
      </c>
      <c r="I200" s="47">
        <v>1411.1985</v>
      </c>
      <c r="J200" s="47">
        <v>1315.8150000000001</v>
      </c>
      <c r="K200" s="47">
        <v>591.55200000000002</v>
      </c>
      <c r="L200" s="47">
        <v>1224.4949999999999</v>
      </c>
      <c r="M200" s="47">
        <v>98.923000000000002</v>
      </c>
      <c r="N200" s="47">
        <v>321.14999999999998</v>
      </c>
      <c r="O200" s="47">
        <v>1274.5329999999999</v>
      </c>
      <c r="P200" s="47">
        <v>1252.6869999999999</v>
      </c>
      <c r="Q200" s="47">
        <v>1302.6320000000001</v>
      </c>
      <c r="R200" s="47">
        <v>701.39400000000001</v>
      </c>
      <c r="S200" s="47">
        <v>857.45450000000005</v>
      </c>
      <c r="T200" s="47">
        <v>1090.0764999999999</v>
      </c>
      <c r="U200" s="47">
        <v>1313.3309999999999</v>
      </c>
      <c r="V200" s="47">
        <v>786.49599999999998</v>
      </c>
      <c r="W200" s="47">
        <v>935.8415</v>
      </c>
      <c r="X200" s="47">
        <v>1216.395</v>
      </c>
      <c r="Y200" s="47">
        <v>1230.4559999999999</v>
      </c>
      <c r="Z200" s="47">
        <v>475.09800000000001</v>
      </c>
      <c r="AA200" s="47">
        <v>1210.0574999999999</v>
      </c>
      <c r="AB200" s="47">
        <v>996.83399999999995</v>
      </c>
      <c r="AC200" s="47">
        <v>688.87400000000002</v>
      </c>
      <c r="AD200" s="58">
        <v>911.59799999999996</v>
      </c>
    </row>
    <row r="201" spans="1:30" ht="15" customHeight="1" x14ac:dyDescent="0.25">
      <c r="A201" s="41" t="s">
        <v>463</v>
      </c>
      <c r="B201" s="46">
        <v>1388.6130000000001</v>
      </c>
      <c r="C201" s="47">
        <v>1482.5125</v>
      </c>
      <c r="D201" s="47">
        <v>831.62699999999995</v>
      </c>
      <c r="E201" s="47">
        <v>914.80700000000002</v>
      </c>
      <c r="F201" s="47">
        <v>984.46</v>
      </c>
      <c r="G201" s="47">
        <v>118.41500000000001</v>
      </c>
      <c r="H201" s="47">
        <v>1226.386</v>
      </c>
      <c r="I201" s="47">
        <v>1444.5305000000001</v>
      </c>
      <c r="J201" s="47">
        <v>1349.1469999999999</v>
      </c>
      <c r="K201" s="47">
        <v>624.88400000000001</v>
      </c>
      <c r="L201" s="47">
        <v>1257.827</v>
      </c>
      <c r="M201" s="47">
        <v>132.255</v>
      </c>
      <c r="N201" s="47">
        <v>354.48200000000003</v>
      </c>
      <c r="O201" s="47">
        <v>1307.865</v>
      </c>
      <c r="P201" s="47">
        <v>1286.019</v>
      </c>
      <c r="Q201" s="47">
        <v>1335.9639999999999</v>
      </c>
      <c r="R201" s="47">
        <v>734.726</v>
      </c>
      <c r="S201" s="47">
        <v>890.78650000000005</v>
      </c>
      <c r="T201" s="47">
        <v>1123.4085</v>
      </c>
      <c r="U201" s="47">
        <v>1346.663</v>
      </c>
      <c r="V201" s="47">
        <v>819.82799999999997</v>
      </c>
      <c r="W201" s="47">
        <v>969.17349999999999</v>
      </c>
      <c r="X201" s="47">
        <v>1249.7270000000001</v>
      </c>
      <c r="Y201" s="47">
        <v>1263.788</v>
      </c>
      <c r="Z201" s="47">
        <v>508.43</v>
      </c>
      <c r="AA201" s="47">
        <v>1243.3895</v>
      </c>
      <c r="AB201" s="47">
        <v>1030.1659999999999</v>
      </c>
      <c r="AC201" s="47">
        <v>722.20600000000002</v>
      </c>
      <c r="AD201" s="58">
        <v>944.93</v>
      </c>
    </row>
    <row r="202" spans="1:30" ht="15" customHeight="1" x14ac:dyDescent="0.25">
      <c r="A202" s="41" t="s">
        <v>464</v>
      </c>
      <c r="B202" s="46">
        <v>1405.652</v>
      </c>
      <c r="C202" s="47">
        <v>1499.5515</v>
      </c>
      <c r="D202" s="47">
        <v>848.66600000000005</v>
      </c>
      <c r="E202" s="47">
        <v>931.846</v>
      </c>
      <c r="F202" s="47">
        <v>1001.499</v>
      </c>
      <c r="G202" s="47">
        <v>101.376</v>
      </c>
      <c r="H202" s="47">
        <v>1243.425</v>
      </c>
      <c r="I202" s="47">
        <v>1461.5695000000001</v>
      </c>
      <c r="J202" s="47">
        <v>1366.1859999999999</v>
      </c>
      <c r="K202" s="47">
        <v>641.923</v>
      </c>
      <c r="L202" s="47">
        <v>1274.866</v>
      </c>
      <c r="M202" s="47">
        <v>149.29400000000001</v>
      </c>
      <c r="N202" s="47">
        <v>371.52100000000002</v>
      </c>
      <c r="O202" s="47">
        <v>1324.904</v>
      </c>
      <c r="P202" s="47">
        <v>1303.058</v>
      </c>
      <c r="Q202" s="47">
        <v>1353.0029999999999</v>
      </c>
      <c r="R202" s="47">
        <v>751.76499999999999</v>
      </c>
      <c r="S202" s="47">
        <v>907.82550000000003</v>
      </c>
      <c r="T202" s="47">
        <v>1140.4475</v>
      </c>
      <c r="U202" s="47">
        <v>1363.702</v>
      </c>
      <c r="V202" s="47">
        <v>836.86699999999996</v>
      </c>
      <c r="W202" s="47">
        <v>986.21249999999998</v>
      </c>
      <c r="X202" s="47">
        <v>1266.7660000000001</v>
      </c>
      <c r="Y202" s="47">
        <v>1280.827</v>
      </c>
      <c r="Z202" s="47">
        <v>525.46900000000005</v>
      </c>
      <c r="AA202" s="47">
        <v>1260.4285</v>
      </c>
      <c r="AB202" s="47">
        <v>1047.2049999999999</v>
      </c>
      <c r="AC202" s="47">
        <v>739.245</v>
      </c>
      <c r="AD202" s="58">
        <v>961.96900000000005</v>
      </c>
    </row>
    <row r="203" spans="1:30" ht="15" customHeight="1" x14ac:dyDescent="0.25">
      <c r="A203" s="41" t="s">
        <v>465</v>
      </c>
      <c r="B203" s="46">
        <v>1421.192</v>
      </c>
      <c r="C203" s="47">
        <v>1515.0915</v>
      </c>
      <c r="D203" s="47">
        <v>864.20600000000002</v>
      </c>
      <c r="E203" s="47">
        <v>947.38599999999997</v>
      </c>
      <c r="F203" s="47">
        <v>1017.039</v>
      </c>
      <c r="G203" s="47">
        <v>85.835999999999999</v>
      </c>
      <c r="H203" s="47">
        <v>1258.9649999999999</v>
      </c>
      <c r="I203" s="47">
        <v>1477.1095</v>
      </c>
      <c r="J203" s="47">
        <v>1381.7260000000001</v>
      </c>
      <c r="K203" s="47">
        <v>657.46299999999997</v>
      </c>
      <c r="L203" s="47">
        <v>1290.4059999999999</v>
      </c>
      <c r="M203" s="47">
        <v>164.834</v>
      </c>
      <c r="N203" s="47">
        <v>387.06099999999998</v>
      </c>
      <c r="O203" s="47">
        <v>1340.444</v>
      </c>
      <c r="P203" s="47">
        <v>1318.598</v>
      </c>
      <c r="Q203" s="47">
        <v>1368.5429999999999</v>
      </c>
      <c r="R203" s="47">
        <v>767.30499999999995</v>
      </c>
      <c r="S203" s="47">
        <v>923.3655</v>
      </c>
      <c r="T203" s="47">
        <v>1155.9875</v>
      </c>
      <c r="U203" s="47">
        <v>1379.242</v>
      </c>
      <c r="V203" s="47">
        <v>852.40700000000004</v>
      </c>
      <c r="W203" s="47">
        <v>1001.7525000000001</v>
      </c>
      <c r="X203" s="47">
        <v>1282.306</v>
      </c>
      <c r="Y203" s="47">
        <v>1296.367</v>
      </c>
      <c r="Z203" s="47">
        <v>541.00900000000001</v>
      </c>
      <c r="AA203" s="47">
        <v>1275.9684999999999</v>
      </c>
      <c r="AB203" s="47">
        <v>1062.7449999999999</v>
      </c>
      <c r="AC203" s="47">
        <v>754.78499999999997</v>
      </c>
      <c r="AD203" s="58">
        <v>977.50900000000001</v>
      </c>
    </row>
    <row r="204" spans="1:30" ht="15" customHeight="1" x14ac:dyDescent="0.25">
      <c r="A204" s="41" t="s">
        <v>466</v>
      </c>
      <c r="B204" s="46">
        <v>1434.222</v>
      </c>
      <c r="C204" s="47">
        <v>1528.1215</v>
      </c>
      <c r="D204" s="47">
        <v>877.23599999999999</v>
      </c>
      <c r="E204" s="47">
        <v>960.41600000000005</v>
      </c>
      <c r="F204" s="47">
        <v>1030.069</v>
      </c>
      <c r="G204" s="47">
        <v>72.805999999999997</v>
      </c>
      <c r="H204" s="47">
        <v>1271.9949999999999</v>
      </c>
      <c r="I204" s="47">
        <v>1490.1395</v>
      </c>
      <c r="J204" s="47">
        <v>1394.7560000000001</v>
      </c>
      <c r="K204" s="47">
        <v>670.49300000000005</v>
      </c>
      <c r="L204" s="47">
        <v>1303.4359999999999</v>
      </c>
      <c r="M204" s="47">
        <v>177.864</v>
      </c>
      <c r="N204" s="47">
        <v>400.09100000000001</v>
      </c>
      <c r="O204" s="47">
        <v>1353.4739999999999</v>
      </c>
      <c r="P204" s="47">
        <v>1331.6279999999999</v>
      </c>
      <c r="Q204" s="47">
        <v>1381.5730000000001</v>
      </c>
      <c r="R204" s="47">
        <v>780.33500000000004</v>
      </c>
      <c r="S204" s="47">
        <v>936.39549999999997</v>
      </c>
      <c r="T204" s="47">
        <v>1169.0174999999999</v>
      </c>
      <c r="U204" s="47">
        <v>1392.2719999999999</v>
      </c>
      <c r="V204" s="47">
        <v>865.43700000000001</v>
      </c>
      <c r="W204" s="47">
        <v>1014.7825</v>
      </c>
      <c r="X204" s="47">
        <v>1295.336</v>
      </c>
      <c r="Y204" s="47">
        <v>1309.3969999999999</v>
      </c>
      <c r="Z204" s="47">
        <v>554.03899999999999</v>
      </c>
      <c r="AA204" s="47">
        <v>1288.9984999999999</v>
      </c>
      <c r="AB204" s="47">
        <v>1075.7750000000001</v>
      </c>
      <c r="AC204" s="47">
        <v>767.81500000000005</v>
      </c>
      <c r="AD204" s="58">
        <v>990.53899999999999</v>
      </c>
    </row>
    <row r="205" spans="1:30" ht="15" customHeight="1" x14ac:dyDescent="0.25">
      <c r="A205" s="41" t="s">
        <v>467</v>
      </c>
      <c r="B205" s="46">
        <v>1457.9770000000001</v>
      </c>
      <c r="C205" s="47">
        <v>1551.8765000000001</v>
      </c>
      <c r="D205" s="47">
        <v>900.99099999999999</v>
      </c>
      <c r="E205" s="47">
        <v>984.17100000000005</v>
      </c>
      <c r="F205" s="47">
        <v>1053.8240000000001</v>
      </c>
      <c r="G205" s="47">
        <v>49.051000000000002</v>
      </c>
      <c r="H205" s="47">
        <v>1295.75</v>
      </c>
      <c r="I205" s="47">
        <v>1513.8945000000001</v>
      </c>
      <c r="J205" s="47">
        <v>1418.511</v>
      </c>
      <c r="K205" s="47">
        <v>694.24800000000005</v>
      </c>
      <c r="L205" s="47">
        <v>1327.191</v>
      </c>
      <c r="M205" s="47">
        <v>201.619</v>
      </c>
      <c r="N205" s="47">
        <v>423.846</v>
      </c>
      <c r="O205" s="47">
        <v>1377.229</v>
      </c>
      <c r="P205" s="47">
        <v>1355.383</v>
      </c>
      <c r="Q205" s="47">
        <v>1405.328</v>
      </c>
      <c r="R205" s="47">
        <v>804.09</v>
      </c>
      <c r="S205" s="47">
        <v>960.15049999999997</v>
      </c>
      <c r="T205" s="47">
        <v>1192.7725</v>
      </c>
      <c r="U205" s="47">
        <v>1416.027</v>
      </c>
      <c r="V205" s="47">
        <v>889.19200000000001</v>
      </c>
      <c r="W205" s="47">
        <v>1038.5374999999999</v>
      </c>
      <c r="X205" s="47">
        <v>1319.0909999999999</v>
      </c>
      <c r="Y205" s="47">
        <v>1333.152</v>
      </c>
      <c r="Z205" s="47">
        <v>577.79399999999998</v>
      </c>
      <c r="AA205" s="47">
        <v>1312.7535</v>
      </c>
      <c r="AB205" s="47">
        <v>1099.53</v>
      </c>
      <c r="AC205" s="47">
        <v>791.57</v>
      </c>
      <c r="AD205" s="58">
        <v>1014.294</v>
      </c>
    </row>
    <row r="206" spans="1:30" ht="15" customHeight="1" x14ac:dyDescent="0.25">
      <c r="A206" s="41" t="s">
        <v>468</v>
      </c>
      <c r="B206" s="46">
        <v>1477.6</v>
      </c>
      <c r="C206" s="47">
        <v>1571.4994999999999</v>
      </c>
      <c r="D206" s="47">
        <v>920.61400000000003</v>
      </c>
      <c r="E206" s="47">
        <v>1003.794</v>
      </c>
      <c r="F206" s="47">
        <v>1073.4469999999999</v>
      </c>
      <c r="G206" s="47">
        <v>29.428000000000001</v>
      </c>
      <c r="H206" s="47">
        <v>1315.373</v>
      </c>
      <c r="I206" s="47">
        <v>1533.5174999999999</v>
      </c>
      <c r="J206" s="47">
        <v>1438.134</v>
      </c>
      <c r="K206" s="47">
        <v>713.87099999999998</v>
      </c>
      <c r="L206" s="47">
        <v>1346.8140000000001</v>
      </c>
      <c r="M206" s="47">
        <v>221.24199999999999</v>
      </c>
      <c r="N206" s="47">
        <v>443.46899999999999</v>
      </c>
      <c r="O206" s="47">
        <v>1396.8520000000001</v>
      </c>
      <c r="P206" s="47">
        <v>1375.0060000000001</v>
      </c>
      <c r="Q206" s="47">
        <v>1424.951</v>
      </c>
      <c r="R206" s="47">
        <v>823.71299999999997</v>
      </c>
      <c r="S206" s="47">
        <v>979.77350000000001</v>
      </c>
      <c r="T206" s="47">
        <v>1212.3955000000001</v>
      </c>
      <c r="U206" s="47">
        <v>1435.65</v>
      </c>
      <c r="V206" s="47">
        <v>908.81500000000005</v>
      </c>
      <c r="W206" s="47">
        <v>1058.1605</v>
      </c>
      <c r="X206" s="47">
        <v>1338.7139999999999</v>
      </c>
      <c r="Y206" s="47">
        <v>1352.7750000000001</v>
      </c>
      <c r="Z206" s="47">
        <v>597.41700000000003</v>
      </c>
      <c r="AA206" s="47">
        <v>1332.3765000000001</v>
      </c>
      <c r="AB206" s="47">
        <v>1119.153</v>
      </c>
      <c r="AC206" s="47">
        <v>811.19299999999998</v>
      </c>
      <c r="AD206" s="58">
        <v>1033.9169999999999</v>
      </c>
    </row>
    <row r="207" spans="1:30" ht="15" customHeight="1" x14ac:dyDescent="0.25">
      <c r="A207" s="41" t="s">
        <v>469</v>
      </c>
      <c r="B207" s="46">
        <v>1496.277</v>
      </c>
      <c r="C207" s="47">
        <v>1590.1765</v>
      </c>
      <c r="D207" s="47">
        <v>939.29100000000005</v>
      </c>
      <c r="E207" s="47">
        <v>1022.471</v>
      </c>
      <c r="F207" s="47">
        <v>1092.124</v>
      </c>
      <c r="G207" s="47">
        <v>10.750999999999999</v>
      </c>
      <c r="H207" s="47">
        <v>1334.05</v>
      </c>
      <c r="I207" s="47">
        <v>1552.1945000000001</v>
      </c>
      <c r="J207" s="47">
        <v>1456.8109999999999</v>
      </c>
      <c r="K207" s="47">
        <v>732.548</v>
      </c>
      <c r="L207" s="47">
        <v>1365.491</v>
      </c>
      <c r="M207" s="47">
        <v>239.91900000000001</v>
      </c>
      <c r="N207" s="47">
        <v>462.14600000000002</v>
      </c>
      <c r="O207" s="47">
        <v>1415.529</v>
      </c>
      <c r="P207" s="47">
        <v>1393.683</v>
      </c>
      <c r="Q207" s="47">
        <v>1443.6279999999999</v>
      </c>
      <c r="R207" s="47">
        <v>842.39</v>
      </c>
      <c r="S207" s="47">
        <v>998.45050000000003</v>
      </c>
      <c r="T207" s="47">
        <v>1231.0725</v>
      </c>
      <c r="U207" s="47">
        <v>1454.327</v>
      </c>
      <c r="V207" s="47">
        <v>927.49199999999996</v>
      </c>
      <c r="W207" s="47">
        <v>1076.8375000000001</v>
      </c>
      <c r="X207" s="47">
        <v>1357.3910000000001</v>
      </c>
      <c r="Y207" s="47">
        <v>1371.452</v>
      </c>
      <c r="Z207" s="47">
        <v>616.09400000000005</v>
      </c>
      <c r="AA207" s="47">
        <v>1351.0535</v>
      </c>
      <c r="AB207" s="47">
        <v>1137.83</v>
      </c>
      <c r="AC207" s="47">
        <v>829.87</v>
      </c>
      <c r="AD207" s="58">
        <v>1052.5940000000001</v>
      </c>
    </row>
    <row r="208" spans="1:30" ht="15" customHeight="1" x14ac:dyDescent="0.25">
      <c r="A208" s="41" t="s">
        <v>470</v>
      </c>
      <c r="B208" s="46">
        <v>1507.027</v>
      </c>
      <c r="C208" s="47">
        <v>1600.9265</v>
      </c>
      <c r="D208" s="47">
        <v>950.04100000000005</v>
      </c>
      <c r="E208" s="47">
        <v>1033.221</v>
      </c>
      <c r="F208" s="47">
        <v>1102.874</v>
      </c>
      <c r="G208" s="47">
        <v>9.9999999999989008E-4</v>
      </c>
      <c r="H208" s="47">
        <v>1344.8</v>
      </c>
      <c r="I208" s="47">
        <v>1562.9445000000001</v>
      </c>
      <c r="J208" s="47">
        <v>1467.5609999999999</v>
      </c>
      <c r="K208" s="47">
        <v>743.298</v>
      </c>
      <c r="L208" s="47">
        <v>1376.241</v>
      </c>
      <c r="M208" s="47">
        <v>250.66900000000001</v>
      </c>
      <c r="N208" s="47">
        <v>472.89600000000002</v>
      </c>
      <c r="O208" s="47">
        <v>1426.279</v>
      </c>
      <c r="P208" s="47">
        <v>1404.433</v>
      </c>
      <c r="Q208" s="47">
        <v>1454.3779999999999</v>
      </c>
      <c r="R208" s="47">
        <v>853.14</v>
      </c>
      <c r="S208" s="47">
        <v>1009.2005</v>
      </c>
      <c r="T208" s="47">
        <v>1241.8225</v>
      </c>
      <c r="U208" s="47">
        <v>1465.077</v>
      </c>
      <c r="V208" s="47">
        <v>938.24199999999996</v>
      </c>
      <c r="W208" s="47">
        <v>1087.5875000000001</v>
      </c>
      <c r="X208" s="47">
        <v>1368.1410000000001</v>
      </c>
      <c r="Y208" s="47">
        <v>1382.202</v>
      </c>
      <c r="Z208" s="47">
        <v>626.84400000000005</v>
      </c>
      <c r="AA208" s="47">
        <v>1361.8035</v>
      </c>
      <c r="AB208" s="47">
        <v>1148.58</v>
      </c>
      <c r="AC208" s="47">
        <v>840.62</v>
      </c>
      <c r="AD208" s="58">
        <v>1063.3440000000001</v>
      </c>
    </row>
    <row r="209" spans="1:30" ht="15" customHeight="1" x14ac:dyDescent="0.25">
      <c r="A209" s="41" t="s">
        <v>471</v>
      </c>
      <c r="B209" s="46">
        <v>1342.5239999999999</v>
      </c>
      <c r="C209" s="47">
        <v>1436.4235000000001</v>
      </c>
      <c r="D209" s="47">
        <v>785.53800000000001</v>
      </c>
      <c r="E209" s="47">
        <v>868.71799999999996</v>
      </c>
      <c r="F209" s="47">
        <v>938.37099999999998</v>
      </c>
      <c r="G209" s="47">
        <v>164.50399999999999</v>
      </c>
      <c r="H209" s="47">
        <v>1180.297</v>
      </c>
      <c r="I209" s="47">
        <v>1398.4414999999999</v>
      </c>
      <c r="J209" s="47">
        <v>1303.058</v>
      </c>
      <c r="K209" s="47">
        <v>578.79499999999996</v>
      </c>
      <c r="L209" s="47">
        <v>1211.7380000000001</v>
      </c>
      <c r="M209" s="47">
        <v>86.165999999999997</v>
      </c>
      <c r="N209" s="47">
        <v>308.39299999999997</v>
      </c>
      <c r="O209" s="47">
        <v>1261.7760000000001</v>
      </c>
      <c r="P209" s="47">
        <v>1239.93</v>
      </c>
      <c r="Q209" s="47">
        <v>1289.875</v>
      </c>
      <c r="R209" s="47">
        <v>688.63699999999994</v>
      </c>
      <c r="S209" s="47">
        <v>844.69749999999999</v>
      </c>
      <c r="T209" s="47">
        <v>1077.3195000000001</v>
      </c>
      <c r="U209" s="47">
        <v>1300.5740000000001</v>
      </c>
      <c r="V209" s="47">
        <v>773.73900000000003</v>
      </c>
      <c r="W209" s="47">
        <v>923.08450000000005</v>
      </c>
      <c r="X209" s="47">
        <v>1203.6379999999999</v>
      </c>
      <c r="Y209" s="47">
        <v>1217.6990000000001</v>
      </c>
      <c r="Z209" s="47">
        <v>462.34100000000001</v>
      </c>
      <c r="AA209" s="47">
        <v>1197.3005000000001</v>
      </c>
      <c r="AB209" s="47">
        <v>984.077</v>
      </c>
      <c r="AC209" s="47">
        <v>676.11699999999996</v>
      </c>
      <c r="AD209" s="58">
        <v>898.84100000000001</v>
      </c>
    </row>
    <row r="210" spans="1:30" ht="15" customHeight="1" x14ac:dyDescent="0.25">
      <c r="A210" s="41" t="s">
        <v>472</v>
      </c>
      <c r="B210" s="46">
        <v>655.74749999999995</v>
      </c>
      <c r="C210" s="47">
        <v>655.79849999999999</v>
      </c>
      <c r="D210" s="47">
        <v>519.375</v>
      </c>
      <c r="E210" s="47">
        <v>441.76</v>
      </c>
      <c r="F210" s="47">
        <v>729.51099999999997</v>
      </c>
      <c r="G210" s="47">
        <v>1007.745</v>
      </c>
      <c r="H210" s="47">
        <v>753.33900000000006</v>
      </c>
      <c r="I210" s="47">
        <v>617.81650000000002</v>
      </c>
      <c r="J210" s="47">
        <v>616.28150000000005</v>
      </c>
      <c r="K210" s="47">
        <v>481.48099999999999</v>
      </c>
      <c r="L210" s="47">
        <v>577.80349999999999</v>
      </c>
      <c r="M210" s="47">
        <v>861.21699999999998</v>
      </c>
      <c r="N210" s="47">
        <v>571.048</v>
      </c>
      <c r="O210" s="47">
        <v>574.99950000000001</v>
      </c>
      <c r="P210" s="47">
        <v>553.15350000000001</v>
      </c>
      <c r="Q210" s="47">
        <v>603.09849999999994</v>
      </c>
      <c r="R210" s="47">
        <v>352.25099999999998</v>
      </c>
      <c r="S210" s="47">
        <v>64.072500000000005</v>
      </c>
      <c r="T210" s="47">
        <v>650.36149999999998</v>
      </c>
      <c r="U210" s="47">
        <v>613.79750000000001</v>
      </c>
      <c r="V210" s="47">
        <v>346.78100000000001</v>
      </c>
      <c r="W210" s="47">
        <v>142.45949999999999</v>
      </c>
      <c r="X210" s="47">
        <v>569.70349999999996</v>
      </c>
      <c r="Y210" s="47">
        <v>530.92250000000001</v>
      </c>
      <c r="Z210" s="47">
        <v>380.9</v>
      </c>
      <c r="AA210" s="47">
        <v>416.6755</v>
      </c>
      <c r="AB210" s="47">
        <v>557.11900000000003</v>
      </c>
      <c r="AC210" s="47">
        <v>448.23500000000001</v>
      </c>
      <c r="AD210" s="58">
        <v>55.6</v>
      </c>
    </row>
    <row r="211" spans="1:30" ht="15" customHeight="1" x14ac:dyDescent="0.25">
      <c r="A211" s="41" t="s">
        <v>473</v>
      </c>
      <c r="B211" s="46">
        <v>7.84</v>
      </c>
      <c r="C211" s="47">
        <v>976.05100000000004</v>
      </c>
      <c r="D211" s="47">
        <v>1104.6665</v>
      </c>
      <c r="E211" s="47">
        <v>1089.6675</v>
      </c>
      <c r="F211" s="47">
        <v>1314.8025</v>
      </c>
      <c r="G211" s="47">
        <v>1593.0364999999999</v>
      </c>
      <c r="H211" s="47">
        <v>1227.9690000000001</v>
      </c>
      <c r="I211" s="47">
        <v>938.06899999999996</v>
      </c>
      <c r="J211" s="47">
        <v>508.02</v>
      </c>
      <c r="K211" s="47">
        <v>1066.7725</v>
      </c>
      <c r="L211" s="47">
        <v>898.05600000000004</v>
      </c>
      <c r="M211" s="47">
        <v>1446.5084999999999</v>
      </c>
      <c r="N211" s="47">
        <v>1156.3395</v>
      </c>
      <c r="O211" s="47">
        <v>466.738</v>
      </c>
      <c r="P211" s="47">
        <v>444.892</v>
      </c>
      <c r="Q211" s="47">
        <v>494.83699999999999</v>
      </c>
      <c r="R211" s="47">
        <v>940.89149999999995</v>
      </c>
      <c r="S211" s="47">
        <v>583.83500000000004</v>
      </c>
      <c r="T211" s="47">
        <v>1016.2745</v>
      </c>
      <c r="U211" s="47">
        <v>34.11</v>
      </c>
      <c r="V211" s="47">
        <v>994.68849999999998</v>
      </c>
      <c r="W211" s="47">
        <v>505.44799999999998</v>
      </c>
      <c r="X211" s="47">
        <v>889.95600000000002</v>
      </c>
      <c r="Y211" s="47">
        <v>422.661</v>
      </c>
      <c r="Z211" s="47">
        <v>966.19150000000002</v>
      </c>
      <c r="AA211" s="47">
        <v>736.928</v>
      </c>
      <c r="AB211" s="47">
        <v>1205.0264999999999</v>
      </c>
      <c r="AC211" s="47">
        <v>1033.5264999999999</v>
      </c>
      <c r="AD211" s="58">
        <v>703.50750000000005</v>
      </c>
    </row>
    <row r="212" spans="1:30" ht="15" customHeight="1" x14ac:dyDescent="0.25">
      <c r="A212" s="41" t="s">
        <v>474</v>
      </c>
      <c r="B212" s="46">
        <v>27.29</v>
      </c>
      <c r="C212" s="47">
        <v>956.601</v>
      </c>
      <c r="D212" s="47">
        <v>1085.2165</v>
      </c>
      <c r="E212" s="47">
        <v>1070.2175</v>
      </c>
      <c r="F212" s="47">
        <v>1295.3525</v>
      </c>
      <c r="G212" s="47">
        <v>1573.5864999999999</v>
      </c>
      <c r="H212" s="47">
        <v>1208.519</v>
      </c>
      <c r="I212" s="47">
        <v>918.61900000000003</v>
      </c>
      <c r="J212" s="47">
        <v>488.57</v>
      </c>
      <c r="K212" s="47">
        <v>1047.3225</v>
      </c>
      <c r="L212" s="47">
        <v>878.60599999999999</v>
      </c>
      <c r="M212" s="47">
        <v>1427.0585000000001</v>
      </c>
      <c r="N212" s="47">
        <v>1136.8895</v>
      </c>
      <c r="O212" s="47">
        <v>447.28800000000001</v>
      </c>
      <c r="P212" s="47">
        <v>425.44200000000001</v>
      </c>
      <c r="Q212" s="47">
        <v>475.387</v>
      </c>
      <c r="R212" s="47">
        <v>921.44150000000002</v>
      </c>
      <c r="S212" s="47">
        <v>564.38499999999999</v>
      </c>
      <c r="T212" s="47">
        <v>996.82449999999994</v>
      </c>
      <c r="U212" s="47">
        <v>14.66</v>
      </c>
      <c r="V212" s="47">
        <v>975.23850000000004</v>
      </c>
      <c r="W212" s="47">
        <v>485.99799999999999</v>
      </c>
      <c r="X212" s="47">
        <v>870.50599999999997</v>
      </c>
      <c r="Y212" s="47">
        <v>403.21100000000001</v>
      </c>
      <c r="Z212" s="47">
        <v>946.74149999999997</v>
      </c>
      <c r="AA212" s="47">
        <v>717.47799999999995</v>
      </c>
      <c r="AB212" s="47">
        <v>1185.5764999999999</v>
      </c>
      <c r="AC212" s="47">
        <v>1014.0765</v>
      </c>
      <c r="AD212" s="58">
        <v>684.0575</v>
      </c>
    </row>
    <row r="213" spans="1:30" ht="15" customHeight="1" x14ac:dyDescent="0.25">
      <c r="A213" s="41" t="s">
        <v>249</v>
      </c>
      <c r="B213" s="46">
        <v>41.95</v>
      </c>
      <c r="C213" s="47">
        <v>941.94100000000003</v>
      </c>
      <c r="D213" s="47">
        <v>1070.5564999999999</v>
      </c>
      <c r="E213" s="47">
        <v>1055.5574999999999</v>
      </c>
      <c r="F213" s="47">
        <v>1280.6925000000001</v>
      </c>
      <c r="G213" s="47">
        <v>1558.9265</v>
      </c>
      <c r="H213" s="47">
        <v>1193.8589999999999</v>
      </c>
      <c r="I213" s="47">
        <v>903.95899999999995</v>
      </c>
      <c r="J213" s="47">
        <v>473.91</v>
      </c>
      <c r="K213" s="47">
        <v>1032.6624999999999</v>
      </c>
      <c r="L213" s="47">
        <v>863.94600000000003</v>
      </c>
      <c r="M213" s="47">
        <v>1412.3985</v>
      </c>
      <c r="N213" s="47">
        <v>1122.2294999999999</v>
      </c>
      <c r="O213" s="47">
        <v>432.62799999999999</v>
      </c>
      <c r="P213" s="47">
        <v>410.78199999999998</v>
      </c>
      <c r="Q213" s="47">
        <v>460.72699999999998</v>
      </c>
      <c r="R213" s="47">
        <v>906.78150000000005</v>
      </c>
      <c r="S213" s="47">
        <v>549.72500000000002</v>
      </c>
      <c r="T213" s="47">
        <v>982.16449999999998</v>
      </c>
      <c r="U213" s="47">
        <v>0</v>
      </c>
      <c r="V213" s="47">
        <v>960.57849999999996</v>
      </c>
      <c r="W213" s="47">
        <v>471.33800000000002</v>
      </c>
      <c r="X213" s="47">
        <v>855.846</v>
      </c>
      <c r="Y213" s="47">
        <v>388.55099999999999</v>
      </c>
      <c r="Z213" s="47">
        <v>932.08150000000001</v>
      </c>
      <c r="AA213" s="47">
        <v>702.81799999999998</v>
      </c>
      <c r="AB213" s="47">
        <v>1170.9165</v>
      </c>
      <c r="AC213" s="47">
        <v>999.41650000000004</v>
      </c>
      <c r="AD213" s="58">
        <v>669.39750000000004</v>
      </c>
    </row>
    <row r="214" spans="1:30" ht="15" customHeight="1" x14ac:dyDescent="0.25">
      <c r="A214" s="41" t="s">
        <v>475</v>
      </c>
      <c r="B214" s="46">
        <v>71.849999999999994</v>
      </c>
      <c r="C214" s="47">
        <v>912.04100000000005</v>
      </c>
      <c r="D214" s="47">
        <v>1040.6565000000001</v>
      </c>
      <c r="E214" s="47">
        <v>1025.6575</v>
      </c>
      <c r="F214" s="47">
        <v>1250.7925</v>
      </c>
      <c r="G214" s="47">
        <v>1529.0264999999999</v>
      </c>
      <c r="H214" s="47">
        <v>1163.9590000000001</v>
      </c>
      <c r="I214" s="47">
        <v>874.05899999999997</v>
      </c>
      <c r="J214" s="47">
        <v>444.01</v>
      </c>
      <c r="K214" s="47">
        <v>1002.7625</v>
      </c>
      <c r="L214" s="47">
        <v>834.04600000000005</v>
      </c>
      <c r="M214" s="47">
        <v>1382.4984999999999</v>
      </c>
      <c r="N214" s="47">
        <v>1092.3295000000001</v>
      </c>
      <c r="O214" s="47">
        <v>402.72800000000001</v>
      </c>
      <c r="P214" s="47">
        <v>380.88200000000001</v>
      </c>
      <c r="Q214" s="47">
        <v>430.827</v>
      </c>
      <c r="R214" s="47">
        <v>876.88149999999996</v>
      </c>
      <c r="S214" s="47">
        <v>519.82500000000005</v>
      </c>
      <c r="T214" s="47">
        <v>952.2645</v>
      </c>
      <c r="U214" s="47">
        <v>29.9</v>
      </c>
      <c r="V214" s="47">
        <v>930.67849999999999</v>
      </c>
      <c r="W214" s="47">
        <v>441.43799999999999</v>
      </c>
      <c r="X214" s="47">
        <v>825.94600000000003</v>
      </c>
      <c r="Y214" s="47">
        <v>358.65100000000001</v>
      </c>
      <c r="Z214" s="47">
        <v>902.18150000000003</v>
      </c>
      <c r="AA214" s="47">
        <v>672.91800000000001</v>
      </c>
      <c r="AB214" s="47">
        <v>1141.0165</v>
      </c>
      <c r="AC214" s="47">
        <v>969.51649999999995</v>
      </c>
      <c r="AD214" s="58">
        <v>639.49749999999995</v>
      </c>
    </row>
    <row r="215" spans="1:30" ht="15" customHeight="1" x14ac:dyDescent="0.25">
      <c r="A215" s="41" t="s">
        <v>476</v>
      </c>
      <c r="B215" s="46">
        <v>132.94999999999999</v>
      </c>
      <c r="C215" s="47">
        <v>850.94100000000003</v>
      </c>
      <c r="D215" s="47">
        <v>979.55650000000003</v>
      </c>
      <c r="E215" s="47">
        <v>964.5575</v>
      </c>
      <c r="F215" s="47">
        <v>1189.6925000000001</v>
      </c>
      <c r="G215" s="47">
        <v>1467.9265</v>
      </c>
      <c r="H215" s="47">
        <v>1102.8589999999999</v>
      </c>
      <c r="I215" s="47">
        <v>812.95899999999995</v>
      </c>
      <c r="J215" s="47">
        <v>382.91</v>
      </c>
      <c r="K215" s="47">
        <v>941.66250000000002</v>
      </c>
      <c r="L215" s="47">
        <v>772.94600000000003</v>
      </c>
      <c r="M215" s="47">
        <v>1321.3985</v>
      </c>
      <c r="N215" s="47">
        <v>1031.2294999999999</v>
      </c>
      <c r="O215" s="47">
        <v>341.62799999999999</v>
      </c>
      <c r="P215" s="47">
        <v>319.78199999999998</v>
      </c>
      <c r="Q215" s="47">
        <v>369.72699999999998</v>
      </c>
      <c r="R215" s="47">
        <v>815.78150000000005</v>
      </c>
      <c r="S215" s="47">
        <v>458.72500000000002</v>
      </c>
      <c r="T215" s="47">
        <v>891.16449999999998</v>
      </c>
      <c r="U215" s="47">
        <v>91</v>
      </c>
      <c r="V215" s="47">
        <v>869.57849999999996</v>
      </c>
      <c r="W215" s="47">
        <v>380.33800000000002</v>
      </c>
      <c r="X215" s="47">
        <v>764.846</v>
      </c>
      <c r="Y215" s="47">
        <v>297.55099999999999</v>
      </c>
      <c r="Z215" s="47">
        <v>841.08150000000001</v>
      </c>
      <c r="AA215" s="47">
        <v>611.81799999999998</v>
      </c>
      <c r="AB215" s="47">
        <v>1079.9165</v>
      </c>
      <c r="AC215" s="47">
        <v>908.41650000000004</v>
      </c>
      <c r="AD215" s="58">
        <v>578.39750000000004</v>
      </c>
    </row>
    <row r="216" spans="1:30" ht="15" customHeight="1" x14ac:dyDescent="0.25">
      <c r="A216" s="41" t="s">
        <v>477</v>
      </c>
      <c r="B216" s="46">
        <v>175.845</v>
      </c>
      <c r="C216" s="47">
        <v>808.04600000000005</v>
      </c>
      <c r="D216" s="47">
        <v>936.66150000000005</v>
      </c>
      <c r="E216" s="47">
        <v>921.66250000000002</v>
      </c>
      <c r="F216" s="47">
        <v>1146.7974999999999</v>
      </c>
      <c r="G216" s="47">
        <v>1425.0315000000001</v>
      </c>
      <c r="H216" s="47">
        <v>1059.9639999999999</v>
      </c>
      <c r="I216" s="47">
        <v>770.06399999999996</v>
      </c>
      <c r="J216" s="47">
        <v>340.01499999999999</v>
      </c>
      <c r="K216" s="47">
        <v>898.76750000000004</v>
      </c>
      <c r="L216" s="47">
        <v>730.05100000000004</v>
      </c>
      <c r="M216" s="47">
        <v>1278.5035</v>
      </c>
      <c r="N216" s="47">
        <v>988.33450000000005</v>
      </c>
      <c r="O216" s="47">
        <v>298.733</v>
      </c>
      <c r="P216" s="47">
        <v>276.887</v>
      </c>
      <c r="Q216" s="47">
        <v>326.83199999999999</v>
      </c>
      <c r="R216" s="47">
        <v>772.88649999999996</v>
      </c>
      <c r="S216" s="47">
        <v>415.83</v>
      </c>
      <c r="T216" s="47">
        <v>848.26949999999999</v>
      </c>
      <c r="U216" s="47">
        <v>133.89500000000001</v>
      </c>
      <c r="V216" s="47">
        <v>826.68349999999998</v>
      </c>
      <c r="W216" s="47">
        <v>337.44299999999998</v>
      </c>
      <c r="X216" s="47">
        <v>721.95100000000002</v>
      </c>
      <c r="Y216" s="47">
        <v>254.65600000000001</v>
      </c>
      <c r="Z216" s="47">
        <v>798.18650000000002</v>
      </c>
      <c r="AA216" s="47">
        <v>568.923</v>
      </c>
      <c r="AB216" s="47">
        <v>1037.0215000000001</v>
      </c>
      <c r="AC216" s="47">
        <v>865.52149999999995</v>
      </c>
      <c r="AD216" s="58">
        <v>535.50250000000005</v>
      </c>
    </row>
    <row r="217" spans="1:30" ht="15" customHeight="1" x14ac:dyDescent="0.25">
      <c r="A217" s="41" t="s">
        <v>478</v>
      </c>
      <c r="B217" s="46">
        <v>202.35499999999999</v>
      </c>
      <c r="C217" s="47">
        <v>781.53599999999994</v>
      </c>
      <c r="D217" s="47">
        <v>910.15150000000006</v>
      </c>
      <c r="E217" s="47">
        <v>895.15250000000003</v>
      </c>
      <c r="F217" s="47">
        <v>1120.2874999999999</v>
      </c>
      <c r="G217" s="47">
        <v>1398.5215000000001</v>
      </c>
      <c r="H217" s="47">
        <v>1033.454</v>
      </c>
      <c r="I217" s="47">
        <v>743.55399999999997</v>
      </c>
      <c r="J217" s="47">
        <v>313.505</v>
      </c>
      <c r="K217" s="47">
        <v>872.25750000000005</v>
      </c>
      <c r="L217" s="47">
        <v>703.54100000000005</v>
      </c>
      <c r="M217" s="47">
        <v>1251.9935</v>
      </c>
      <c r="N217" s="47">
        <v>961.82449999999994</v>
      </c>
      <c r="O217" s="47">
        <v>272.22300000000001</v>
      </c>
      <c r="P217" s="47">
        <v>250.37700000000001</v>
      </c>
      <c r="Q217" s="47">
        <v>300.322</v>
      </c>
      <c r="R217" s="47">
        <v>746.37649999999996</v>
      </c>
      <c r="S217" s="47">
        <v>389.32</v>
      </c>
      <c r="T217" s="47">
        <v>821.7595</v>
      </c>
      <c r="U217" s="47">
        <v>160.405</v>
      </c>
      <c r="V217" s="47">
        <v>800.17349999999999</v>
      </c>
      <c r="W217" s="47">
        <v>310.93299999999999</v>
      </c>
      <c r="X217" s="47">
        <v>695.44100000000003</v>
      </c>
      <c r="Y217" s="47">
        <v>228.14599999999999</v>
      </c>
      <c r="Z217" s="47">
        <v>771.67650000000003</v>
      </c>
      <c r="AA217" s="47">
        <v>542.41300000000001</v>
      </c>
      <c r="AB217" s="47">
        <v>1010.5115</v>
      </c>
      <c r="AC217" s="47">
        <v>839.01149999999996</v>
      </c>
      <c r="AD217" s="58">
        <v>508.99250000000001</v>
      </c>
    </row>
    <row r="218" spans="1:30" ht="15" customHeight="1" x14ac:dyDescent="0.25">
      <c r="A218" s="41" t="s">
        <v>479</v>
      </c>
      <c r="B218" s="46">
        <v>216.08699999999999</v>
      </c>
      <c r="C218" s="47">
        <v>767.80399999999997</v>
      </c>
      <c r="D218" s="47">
        <v>896.41949999999997</v>
      </c>
      <c r="E218" s="47">
        <v>881.42049999999995</v>
      </c>
      <c r="F218" s="47">
        <v>1106.5554999999999</v>
      </c>
      <c r="G218" s="47">
        <v>1384.7895000000001</v>
      </c>
      <c r="H218" s="47">
        <v>1019.722</v>
      </c>
      <c r="I218" s="47">
        <v>729.822</v>
      </c>
      <c r="J218" s="47">
        <v>299.77300000000002</v>
      </c>
      <c r="K218" s="47">
        <v>858.52549999999997</v>
      </c>
      <c r="L218" s="47">
        <v>689.80899999999997</v>
      </c>
      <c r="M218" s="47">
        <v>1238.2615000000001</v>
      </c>
      <c r="N218" s="47">
        <v>948.09249999999997</v>
      </c>
      <c r="O218" s="47">
        <v>258.49099999999999</v>
      </c>
      <c r="P218" s="47">
        <v>236.64500000000001</v>
      </c>
      <c r="Q218" s="47">
        <v>286.58999999999997</v>
      </c>
      <c r="R218" s="47">
        <v>732.64449999999999</v>
      </c>
      <c r="S218" s="47">
        <v>375.58800000000002</v>
      </c>
      <c r="T218" s="47">
        <v>808.02750000000003</v>
      </c>
      <c r="U218" s="47">
        <v>174.137</v>
      </c>
      <c r="V218" s="47">
        <v>786.44150000000002</v>
      </c>
      <c r="W218" s="47">
        <v>297.20100000000002</v>
      </c>
      <c r="X218" s="47">
        <v>681.70899999999995</v>
      </c>
      <c r="Y218" s="47">
        <v>214.41399999999999</v>
      </c>
      <c r="Z218" s="47">
        <v>757.94449999999995</v>
      </c>
      <c r="AA218" s="47">
        <v>528.68100000000004</v>
      </c>
      <c r="AB218" s="47">
        <v>996.77949999999998</v>
      </c>
      <c r="AC218" s="47">
        <v>825.27949999999998</v>
      </c>
      <c r="AD218" s="58">
        <v>495.26049999999998</v>
      </c>
    </row>
    <row r="219" spans="1:30" ht="15" customHeight="1" x14ac:dyDescent="0.25">
      <c r="A219" s="41" t="s">
        <v>480</v>
      </c>
      <c r="B219" s="46">
        <v>258.31400000000002</v>
      </c>
      <c r="C219" s="47">
        <v>725.577</v>
      </c>
      <c r="D219" s="47">
        <v>854.1925</v>
      </c>
      <c r="E219" s="47">
        <v>839.19349999999997</v>
      </c>
      <c r="F219" s="47">
        <v>1064.3285000000001</v>
      </c>
      <c r="G219" s="47">
        <v>1342.5625</v>
      </c>
      <c r="H219" s="47">
        <v>977.495</v>
      </c>
      <c r="I219" s="47">
        <v>687.59500000000003</v>
      </c>
      <c r="J219" s="47">
        <v>257.54599999999999</v>
      </c>
      <c r="K219" s="47">
        <v>816.29849999999999</v>
      </c>
      <c r="L219" s="47">
        <v>647.58199999999999</v>
      </c>
      <c r="M219" s="47">
        <v>1196.0345</v>
      </c>
      <c r="N219" s="47">
        <v>905.8655</v>
      </c>
      <c r="O219" s="47">
        <v>216.26400000000001</v>
      </c>
      <c r="P219" s="47">
        <v>194.41800000000001</v>
      </c>
      <c r="Q219" s="47">
        <v>244.363</v>
      </c>
      <c r="R219" s="47">
        <v>690.41750000000002</v>
      </c>
      <c r="S219" s="47">
        <v>333.36099999999999</v>
      </c>
      <c r="T219" s="47">
        <v>765.80050000000006</v>
      </c>
      <c r="U219" s="47">
        <v>216.364</v>
      </c>
      <c r="V219" s="47">
        <v>744.21450000000004</v>
      </c>
      <c r="W219" s="47">
        <v>254.97399999999999</v>
      </c>
      <c r="X219" s="47">
        <v>639.48199999999997</v>
      </c>
      <c r="Y219" s="47">
        <v>172.18700000000001</v>
      </c>
      <c r="Z219" s="47">
        <v>715.71749999999997</v>
      </c>
      <c r="AA219" s="47">
        <v>486.45400000000001</v>
      </c>
      <c r="AB219" s="47">
        <v>954.55250000000001</v>
      </c>
      <c r="AC219" s="47">
        <v>783.05250000000001</v>
      </c>
      <c r="AD219" s="58">
        <v>453.0335</v>
      </c>
    </row>
    <row r="220" spans="1:30" ht="15" customHeight="1" x14ac:dyDescent="0.25">
      <c r="A220" s="41" t="s">
        <v>481</v>
      </c>
      <c r="B220" s="46">
        <v>334.02199999999999</v>
      </c>
      <c r="C220" s="47">
        <v>649.86900000000003</v>
      </c>
      <c r="D220" s="47">
        <v>862.96050000000002</v>
      </c>
      <c r="E220" s="47">
        <v>768.04399999999998</v>
      </c>
      <c r="F220" s="47">
        <v>1073.0965000000001</v>
      </c>
      <c r="G220" s="47">
        <v>1351.3305</v>
      </c>
      <c r="H220" s="47">
        <v>901.78700000000003</v>
      </c>
      <c r="I220" s="47">
        <v>611.88699999999994</v>
      </c>
      <c r="J220" s="47">
        <v>294.55599999999998</v>
      </c>
      <c r="K220" s="47">
        <v>825.06650000000002</v>
      </c>
      <c r="L220" s="47">
        <v>571.87400000000002</v>
      </c>
      <c r="M220" s="47">
        <v>1204.8025</v>
      </c>
      <c r="N220" s="47">
        <v>914.63350000000003</v>
      </c>
      <c r="O220" s="47">
        <v>253.274</v>
      </c>
      <c r="P220" s="47">
        <v>231.428</v>
      </c>
      <c r="Q220" s="47">
        <v>281.37299999999999</v>
      </c>
      <c r="R220" s="47">
        <v>678.53499999999997</v>
      </c>
      <c r="S220" s="47">
        <v>342.12900000000002</v>
      </c>
      <c r="T220" s="47">
        <v>690.09249999999997</v>
      </c>
      <c r="U220" s="47">
        <v>292.072</v>
      </c>
      <c r="V220" s="47">
        <v>673.06500000000005</v>
      </c>
      <c r="W220" s="47">
        <v>291.98399999999998</v>
      </c>
      <c r="X220" s="47">
        <v>563.774</v>
      </c>
      <c r="Y220" s="47">
        <v>209.197</v>
      </c>
      <c r="Z220" s="47">
        <v>724.4855</v>
      </c>
      <c r="AA220" s="47">
        <v>410.74599999999998</v>
      </c>
      <c r="AB220" s="47">
        <v>883.40300000000002</v>
      </c>
      <c r="AC220" s="47">
        <v>791.82050000000004</v>
      </c>
      <c r="AD220" s="58">
        <v>381.88400000000001</v>
      </c>
    </row>
    <row r="221" spans="1:30" ht="15" customHeight="1" x14ac:dyDescent="0.25">
      <c r="A221" s="41" t="s">
        <v>482</v>
      </c>
      <c r="B221" s="46">
        <v>383.55700000000002</v>
      </c>
      <c r="C221" s="47">
        <v>600.33399999999995</v>
      </c>
      <c r="D221" s="47">
        <v>813.42550000000006</v>
      </c>
      <c r="E221" s="47">
        <v>718.50900000000001</v>
      </c>
      <c r="F221" s="47">
        <v>1023.5615</v>
      </c>
      <c r="G221" s="47">
        <v>1301.7954999999999</v>
      </c>
      <c r="H221" s="47">
        <v>852.25199999999995</v>
      </c>
      <c r="I221" s="47">
        <v>562.35199999999998</v>
      </c>
      <c r="J221" s="47">
        <v>344.09100000000001</v>
      </c>
      <c r="K221" s="47">
        <v>775.53150000000005</v>
      </c>
      <c r="L221" s="47">
        <v>522.33900000000006</v>
      </c>
      <c r="M221" s="47">
        <v>1155.2674999999999</v>
      </c>
      <c r="N221" s="47">
        <v>865.09849999999994</v>
      </c>
      <c r="O221" s="47">
        <v>302.80900000000003</v>
      </c>
      <c r="P221" s="47">
        <v>280.96300000000002</v>
      </c>
      <c r="Q221" s="47">
        <v>330.90800000000002</v>
      </c>
      <c r="R221" s="47">
        <v>629</v>
      </c>
      <c r="S221" s="47">
        <v>292.59399999999999</v>
      </c>
      <c r="T221" s="47">
        <v>640.5575</v>
      </c>
      <c r="U221" s="47">
        <v>341.60700000000003</v>
      </c>
      <c r="V221" s="47">
        <v>623.53</v>
      </c>
      <c r="W221" s="47">
        <v>341.51900000000001</v>
      </c>
      <c r="X221" s="47">
        <v>514.23900000000003</v>
      </c>
      <c r="Y221" s="47">
        <v>258.73200000000003</v>
      </c>
      <c r="Z221" s="47">
        <v>674.95050000000003</v>
      </c>
      <c r="AA221" s="47">
        <v>361.21100000000001</v>
      </c>
      <c r="AB221" s="47">
        <v>833.86800000000005</v>
      </c>
      <c r="AC221" s="47">
        <v>742.28549999999996</v>
      </c>
      <c r="AD221" s="58">
        <v>332.34899999999999</v>
      </c>
    </row>
    <row r="222" spans="1:30" ht="15" customHeight="1" x14ac:dyDescent="0.25">
      <c r="A222" s="41" t="s">
        <v>483</v>
      </c>
      <c r="B222" s="46">
        <v>450.65699999999998</v>
      </c>
      <c r="C222" s="47">
        <v>533.23400000000004</v>
      </c>
      <c r="D222" s="47">
        <v>746.32550000000003</v>
      </c>
      <c r="E222" s="47">
        <v>651.40899999999999</v>
      </c>
      <c r="F222" s="47">
        <v>956.4615</v>
      </c>
      <c r="G222" s="47">
        <v>1234.6955</v>
      </c>
      <c r="H222" s="47">
        <v>785.15200000000004</v>
      </c>
      <c r="I222" s="47">
        <v>495.25200000000001</v>
      </c>
      <c r="J222" s="47">
        <v>411.19099999999997</v>
      </c>
      <c r="K222" s="47">
        <v>708.43150000000003</v>
      </c>
      <c r="L222" s="47">
        <v>455.23899999999998</v>
      </c>
      <c r="M222" s="47">
        <v>1088.1675</v>
      </c>
      <c r="N222" s="47">
        <v>797.99850000000004</v>
      </c>
      <c r="O222" s="47">
        <v>369.90899999999999</v>
      </c>
      <c r="P222" s="47">
        <v>348.06299999999999</v>
      </c>
      <c r="Q222" s="47">
        <v>398.00799999999998</v>
      </c>
      <c r="R222" s="47">
        <v>561.9</v>
      </c>
      <c r="S222" s="47">
        <v>225.494</v>
      </c>
      <c r="T222" s="47">
        <v>573.45749999999998</v>
      </c>
      <c r="U222" s="47">
        <v>408.70699999999999</v>
      </c>
      <c r="V222" s="47">
        <v>556.42999999999995</v>
      </c>
      <c r="W222" s="47">
        <v>292.65499999999997</v>
      </c>
      <c r="X222" s="47">
        <v>447.13900000000001</v>
      </c>
      <c r="Y222" s="47">
        <v>325.83199999999999</v>
      </c>
      <c r="Z222" s="47">
        <v>607.85050000000001</v>
      </c>
      <c r="AA222" s="47">
        <v>294.11099999999999</v>
      </c>
      <c r="AB222" s="47">
        <v>766.76800000000003</v>
      </c>
      <c r="AC222" s="47">
        <v>675.18550000000005</v>
      </c>
      <c r="AD222" s="58">
        <v>265.24900000000002</v>
      </c>
    </row>
    <row r="223" spans="1:30" ht="15" customHeight="1" x14ac:dyDescent="0.25">
      <c r="A223" s="41" t="s">
        <v>484</v>
      </c>
      <c r="B223" s="46">
        <v>466.35700000000003</v>
      </c>
      <c r="C223" s="47">
        <v>517.53399999999999</v>
      </c>
      <c r="D223" s="47">
        <v>730.62549999999999</v>
      </c>
      <c r="E223" s="47">
        <v>635.70899999999995</v>
      </c>
      <c r="F223" s="47">
        <v>940.76149999999996</v>
      </c>
      <c r="G223" s="47">
        <v>1218.9955</v>
      </c>
      <c r="H223" s="47">
        <v>769.452</v>
      </c>
      <c r="I223" s="47">
        <v>479.55200000000002</v>
      </c>
      <c r="J223" s="47">
        <v>426.89100000000002</v>
      </c>
      <c r="K223" s="47">
        <v>692.73149999999998</v>
      </c>
      <c r="L223" s="47">
        <v>439.53899999999999</v>
      </c>
      <c r="M223" s="47">
        <v>1072.4675</v>
      </c>
      <c r="N223" s="47">
        <v>782.29849999999999</v>
      </c>
      <c r="O223" s="47">
        <v>385.60899999999998</v>
      </c>
      <c r="P223" s="47">
        <v>363.76299999999998</v>
      </c>
      <c r="Q223" s="47">
        <v>413.70800000000003</v>
      </c>
      <c r="R223" s="47">
        <v>546.20000000000005</v>
      </c>
      <c r="S223" s="47">
        <v>209.79400000000001</v>
      </c>
      <c r="T223" s="47">
        <v>557.75750000000005</v>
      </c>
      <c r="U223" s="47">
        <v>424.40699999999998</v>
      </c>
      <c r="V223" s="47">
        <v>540.73</v>
      </c>
      <c r="W223" s="47">
        <v>276.95499999999998</v>
      </c>
      <c r="X223" s="47">
        <v>431.43900000000002</v>
      </c>
      <c r="Y223" s="47">
        <v>341.53199999999998</v>
      </c>
      <c r="Z223" s="47">
        <v>592.15049999999997</v>
      </c>
      <c r="AA223" s="47">
        <v>278.411</v>
      </c>
      <c r="AB223" s="47">
        <v>751.06799999999998</v>
      </c>
      <c r="AC223" s="47">
        <v>659.4855</v>
      </c>
      <c r="AD223" s="58">
        <v>249.54900000000001</v>
      </c>
    </row>
    <row r="224" spans="1:30" ht="15" customHeight="1" x14ac:dyDescent="0.25">
      <c r="A224" s="41" t="s">
        <v>485</v>
      </c>
      <c r="B224" s="46">
        <v>496.25700000000001</v>
      </c>
      <c r="C224" s="47">
        <v>487.63400000000001</v>
      </c>
      <c r="D224" s="47">
        <v>700.72550000000001</v>
      </c>
      <c r="E224" s="47">
        <v>605.80899999999997</v>
      </c>
      <c r="F224" s="47">
        <v>910.86149999999998</v>
      </c>
      <c r="G224" s="47">
        <v>1189.0954999999999</v>
      </c>
      <c r="H224" s="47">
        <v>739.55200000000002</v>
      </c>
      <c r="I224" s="47">
        <v>449.65199999999999</v>
      </c>
      <c r="J224" s="47">
        <v>456.791</v>
      </c>
      <c r="K224" s="47">
        <v>662.83150000000001</v>
      </c>
      <c r="L224" s="47">
        <v>409.63900000000001</v>
      </c>
      <c r="M224" s="47">
        <v>1042.5675000000001</v>
      </c>
      <c r="N224" s="47">
        <v>752.39850000000001</v>
      </c>
      <c r="O224" s="47">
        <v>415.50900000000001</v>
      </c>
      <c r="P224" s="47">
        <v>393.66300000000001</v>
      </c>
      <c r="Q224" s="47">
        <v>443.608</v>
      </c>
      <c r="R224" s="47">
        <v>516.29999999999995</v>
      </c>
      <c r="S224" s="47">
        <v>179.89400000000001</v>
      </c>
      <c r="T224" s="47">
        <v>527.85749999999996</v>
      </c>
      <c r="U224" s="47">
        <v>454.30700000000002</v>
      </c>
      <c r="V224" s="47">
        <v>510.83</v>
      </c>
      <c r="W224" s="47">
        <v>247.05500000000001</v>
      </c>
      <c r="X224" s="47">
        <v>401.53899999999999</v>
      </c>
      <c r="Y224" s="47">
        <v>371.43200000000002</v>
      </c>
      <c r="Z224" s="47">
        <v>562.25049999999999</v>
      </c>
      <c r="AA224" s="47">
        <v>248.511</v>
      </c>
      <c r="AB224" s="47">
        <v>721.16800000000001</v>
      </c>
      <c r="AC224" s="47">
        <v>629.58550000000002</v>
      </c>
      <c r="AD224" s="58">
        <v>219.649</v>
      </c>
    </row>
    <row r="225" spans="1:30" ht="15" customHeight="1" x14ac:dyDescent="0.25">
      <c r="A225" s="41" t="s">
        <v>486</v>
      </c>
      <c r="B225" s="46">
        <v>513.65700000000004</v>
      </c>
      <c r="C225" s="47">
        <v>470.23399999999998</v>
      </c>
      <c r="D225" s="47">
        <v>683.32550000000003</v>
      </c>
      <c r="E225" s="47">
        <v>588.40899999999999</v>
      </c>
      <c r="F225" s="47">
        <v>893.4615</v>
      </c>
      <c r="G225" s="47">
        <v>1171.6955</v>
      </c>
      <c r="H225" s="47">
        <v>722.15200000000004</v>
      </c>
      <c r="I225" s="47">
        <v>432.25200000000001</v>
      </c>
      <c r="J225" s="47">
        <v>474.19099999999997</v>
      </c>
      <c r="K225" s="47">
        <v>645.43150000000003</v>
      </c>
      <c r="L225" s="47">
        <v>392.23899999999998</v>
      </c>
      <c r="M225" s="47">
        <v>1025.1675</v>
      </c>
      <c r="N225" s="47">
        <v>734.99850000000004</v>
      </c>
      <c r="O225" s="47">
        <v>432.90899999999999</v>
      </c>
      <c r="P225" s="47">
        <v>411.06299999999999</v>
      </c>
      <c r="Q225" s="47">
        <v>461.00799999999998</v>
      </c>
      <c r="R225" s="47">
        <v>498.9</v>
      </c>
      <c r="S225" s="47">
        <v>162.494</v>
      </c>
      <c r="T225" s="47">
        <v>510.45749999999998</v>
      </c>
      <c r="U225" s="47">
        <v>471.70699999999999</v>
      </c>
      <c r="V225" s="47">
        <v>493.43</v>
      </c>
      <c r="W225" s="47">
        <v>229.655</v>
      </c>
      <c r="X225" s="47">
        <v>384.13900000000001</v>
      </c>
      <c r="Y225" s="47">
        <v>388.83199999999999</v>
      </c>
      <c r="Z225" s="47">
        <v>544.85050000000001</v>
      </c>
      <c r="AA225" s="47">
        <v>231.11099999999999</v>
      </c>
      <c r="AB225" s="47">
        <v>703.76800000000003</v>
      </c>
      <c r="AC225" s="47">
        <v>612.18550000000005</v>
      </c>
      <c r="AD225" s="58">
        <v>202.249</v>
      </c>
    </row>
    <row r="226" spans="1:30" ht="15" customHeight="1" x14ac:dyDescent="0.25">
      <c r="A226" s="41" t="s">
        <v>487</v>
      </c>
      <c r="B226" s="46">
        <v>534.15800000000002</v>
      </c>
      <c r="C226" s="47">
        <v>449.733</v>
      </c>
      <c r="D226" s="47">
        <v>662.82449999999994</v>
      </c>
      <c r="E226" s="47">
        <v>567.90800000000002</v>
      </c>
      <c r="F226" s="47">
        <v>872.96050000000002</v>
      </c>
      <c r="G226" s="47">
        <v>1151.1945000000001</v>
      </c>
      <c r="H226" s="47">
        <v>701.65099999999995</v>
      </c>
      <c r="I226" s="47">
        <v>411.75099999999998</v>
      </c>
      <c r="J226" s="47">
        <v>494.69200000000001</v>
      </c>
      <c r="K226" s="47">
        <v>624.93050000000005</v>
      </c>
      <c r="L226" s="47">
        <v>371.738</v>
      </c>
      <c r="M226" s="47">
        <v>1004.6665</v>
      </c>
      <c r="N226" s="47">
        <v>714.49749999999995</v>
      </c>
      <c r="O226" s="47">
        <v>453.41</v>
      </c>
      <c r="P226" s="47">
        <v>431.56400000000002</v>
      </c>
      <c r="Q226" s="47">
        <v>481.50900000000001</v>
      </c>
      <c r="R226" s="47">
        <v>478.399</v>
      </c>
      <c r="S226" s="47">
        <v>141.99299999999999</v>
      </c>
      <c r="T226" s="47">
        <v>489.95650000000001</v>
      </c>
      <c r="U226" s="47">
        <v>492.20800000000003</v>
      </c>
      <c r="V226" s="47">
        <v>472.92899999999997</v>
      </c>
      <c r="W226" s="47">
        <v>209.154</v>
      </c>
      <c r="X226" s="47">
        <v>363.63799999999998</v>
      </c>
      <c r="Y226" s="47">
        <v>409.33300000000003</v>
      </c>
      <c r="Z226" s="47">
        <v>524.34950000000003</v>
      </c>
      <c r="AA226" s="47">
        <v>210.61</v>
      </c>
      <c r="AB226" s="47">
        <v>683.26700000000005</v>
      </c>
      <c r="AC226" s="47">
        <v>591.68449999999996</v>
      </c>
      <c r="AD226" s="58">
        <v>181.74799999999999</v>
      </c>
    </row>
    <row r="227" spans="1:30" ht="15" customHeight="1" x14ac:dyDescent="0.25">
      <c r="A227" s="41" t="s">
        <v>488</v>
      </c>
      <c r="B227" s="46">
        <v>579.44899999999996</v>
      </c>
      <c r="C227" s="47">
        <v>404.44200000000001</v>
      </c>
      <c r="D227" s="47">
        <v>708.1155</v>
      </c>
      <c r="E227" s="47">
        <v>613.19899999999996</v>
      </c>
      <c r="F227" s="47">
        <v>918.25149999999996</v>
      </c>
      <c r="G227" s="47">
        <v>1196.4855</v>
      </c>
      <c r="H227" s="47">
        <v>656.36</v>
      </c>
      <c r="I227" s="47">
        <v>366.46</v>
      </c>
      <c r="J227" s="47">
        <v>539.98299999999995</v>
      </c>
      <c r="K227" s="47">
        <v>670.22149999999999</v>
      </c>
      <c r="L227" s="47">
        <v>326.447</v>
      </c>
      <c r="M227" s="47">
        <v>1049.9575</v>
      </c>
      <c r="N227" s="47">
        <v>759.7885</v>
      </c>
      <c r="O227" s="47">
        <v>498.70100000000002</v>
      </c>
      <c r="P227" s="47">
        <v>476.85500000000002</v>
      </c>
      <c r="Q227" s="47">
        <v>526.79999999999995</v>
      </c>
      <c r="R227" s="47">
        <v>523.69000000000005</v>
      </c>
      <c r="S227" s="47">
        <v>187.28399999999999</v>
      </c>
      <c r="T227" s="47">
        <v>444.66550000000001</v>
      </c>
      <c r="U227" s="47">
        <v>537.49900000000002</v>
      </c>
      <c r="V227" s="47">
        <v>518.22</v>
      </c>
      <c r="W227" s="47">
        <v>254.44499999999999</v>
      </c>
      <c r="X227" s="47">
        <v>318.34699999999998</v>
      </c>
      <c r="Y227" s="47">
        <v>454.62400000000002</v>
      </c>
      <c r="Z227" s="47">
        <v>569.64049999999997</v>
      </c>
      <c r="AA227" s="47">
        <v>165.31899999999999</v>
      </c>
      <c r="AB227" s="47">
        <v>728.55799999999999</v>
      </c>
      <c r="AC227" s="47">
        <v>636.97550000000001</v>
      </c>
      <c r="AD227" s="58">
        <v>227.03899999999999</v>
      </c>
    </row>
    <row r="228" spans="1:30" ht="15" customHeight="1" x14ac:dyDescent="0.25">
      <c r="A228" s="41" t="s">
        <v>489</v>
      </c>
      <c r="B228" s="46">
        <v>596.07399999999996</v>
      </c>
      <c r="C228" s="47">
        <v>387.81700000000001</v>
      </c>
      <c r="D228" s="47">
        <v>724.7405</v>
      </c>
      <c r="E228" s="47">
        <v>629.82399999999996</v>
      </c>
      <c r="F228" s="47">
        <v>934.87649999999996</v>
      </c>
      <c r="G228" s="47">
        <v>1213.1105</v>
      </c>
      <c r="H228" s="47">
        <v>639.73500000000001</v>
      </c>
      <c r="I228" s="47">
        <v>349.83499999999998</v>
      </c>
      <c r="J228" s="47">
        <v>556.60799999999995</v>
      </c>
      <c r="K228" s="47">
        <v>686.84649999999999</v>
      </c>
      <c r="L228" s="47">
        <v>309.822</v>
      </c>
      <c r="M228" s="47">
        <v>1066.5825</v>
      </c>
      <c r="N228" s="47">
        <v>776.4135</v>
      </c>
      <c r="O228" s="47">
        <v>515.32600000000002</v>
      </c>
      <c r="P228" s="47">
        <v>493.48</v>
      </c>
      <c r="Q228" s="47">
        <v>543.42499999999995</v>
      </c>
      <c r="R228" s="47">
        <v>540.31500000000005</v>
      </c>
      <c r="S228" s="47">
        <v>203.90899999999999</v>
      </c>
      <c r="T228" s="47">
        <v>428.04050000000001</v>
      </c>
      <c r="U228" s="47">
        <v>554.12400000000002</v>
      </c>
      <c r="V228" s="47">
        <v>534.84500000000003</v>
      </c>
      <c r="W228" s="47">
        <v>271.07</v>
      </c>
      <c r="X228" s="47">
        <v>301.72199999999998</v>
      </c>
      <c r="Y228" s="47">
        <v>471.24900000000002</v>
      </c>
      <c r="Z228" s="47">
        <v>586.26549999999997</v>
      </c>
      <c r="AA228" s="47">
        <v>148.69399999999999</v>
      </c>
      <c r="AB228" s="47">
        <v>745.18299999999999</v>
      </c>
      <c r="AC228" s="47">
        <v>653.60050000000001</v>
      </c>
      <c r="AD228" s="58">
        <v>243.66399999999999</v>
      </c>
    </row>
    <row r="229" spans="1:30" ht="15" customHeight="1" x14ac:dyDescent="0.25">
      <c r="A229" s="41" t="s">
        <v>490</v>
      </c>
      <c r="B229" s="46">
        <v>639.75</v>
      </c>
      <c r="C229" s="47">
        <v>344.14100000000002</v>
      </c>
      <c r="D229" s="47">
        <v>768.41650000000004</v>
      </c>
      <c r="E229" s="47">
        <v>673.5</v>
      </c>
      <c r="F229" s="47">
        <v>978.55250000000001</v>
      </c>
      <c r="G229" s="47">
        <v>1256.7864999999999</v>
      </c>
      <c r="H229" s="47">
        <v>596.05899999999997</v>
      </c>
      <c r="I229" s="47">
        <v>306.15899999999999</v>
      </c>
      <c r="J229" s="47">
        <v>600.28399999999999</v>
      </c>
      <c r="K229" s="47">
        <v>730.52250000000004</v>
      </c>
      <c r="L229" s="47">
        <v>266.14600000000002</v>
      </c>
      <c r="M229" s="47">
        <v>1110.2584999999999</v>
      </c>
      <c r="N229" s="47">
        <v>820.08950000000004</v>
      </c>
      <c r="O229" s="47">
        <v>559.00199999999995</v>
      </c>
      <c r="P229" s="47">
        <v>537.15599999999995</v>
      </c>
      <c r="Q229" s="47">
        <v>587.101</v>
      </c>
      <c r="R229" s="47">
        <v>583.99099999999999</v>
      </c>
      <c r="S229" s="47">
        <v>247.58500000000001</v>
      </c>
      <c r="T229" s="47">
        <v>384.36450000000002</v>
      </c>
      <c r="U229" s="47">
        <v>597.79999999999995</v>
      </c>
      <c r="V229" s="47">
        <v>578.52099999999996</v>
      </c>
      <c r="W229" s="47">
        <v>314.74599999999998</v>
      </c>
      <c r="X229" s="47">
        <v>258.04599999999999</v>
      </c>
      <c r="Y229" s="47">
        <v>514.92499999999995</v>
      </c>
      <c r="Z229" s="47">
        <v>629.94150000000002</v>
      </c>
      <c r="AA229" s="47">
        <v>105.018</v>
      </c>
      <c r="AB229" s="47">
        <v>726.73299999999995</v>
      </c>
      <c r="AC229" s="47">
        <v>697.27650000000006</v>
      </c>
      <c r="AD229" s="58">
        <v>287.33999999999997</v>
      </c>
    </row>
    <row r="230" spans="1:30" ht="15" customHeight="1" x14ac:dyDescent="0.25">
      <c r="A230" s="41" t="s">
        <v>491</v>
      </c>
      <c r="B230" s="46">
        <v>668.95500000000004</v>
      </c>
      <c r="C230" s="47">
        <v>314.93599999999998</v>
      </c>
      <c r="D230" s="47">
        <v>797.62149999999997</v>
      </c>
      <c r="E230" s="47">
        <v>702.70500000000004</v>
      </c>
      <c r="F230" s="47">
        <v>1007.7575000000001</v>
      </c>
      <c r="G230" s="47">
        <v>1285.9915000000001</v>
      </c>
      <c r="H230" s="47">
        <v>566.85400000000004</v>
      </c>
      <c r="I230" s="47">
        <v>276.95400000000001</v>
      </c>
      <c r="J230" s="47">
        <v>629.48900000000003</v>
      </c>
      <c r="K230" s="47">
        <v>759.72749999999996</v>
      </c>
      <c r="L230" s="47">
        <v>236.941</v>
      </c>
      <c r="M230" s="47">
        <v>1139.4635000000001</v>
      </c>
      <c r="N230" s="47">
        <v>849.29449999999997</v>
      </c>
      <c r="O230" s="47">
        <v>588.20699999999999</v>
      </c>
      <c r="P230" s="47">
        <v>566.36099999999999</v>
      </c>
      <c r="Q230" s="47">
        <v>616.30600000000004</v>
      </c>
      <c r="R230" s="47">
        <v>613.19600000000003</v>
      </c>
      <c r="S230" s="47">
        <v>276.79000000000002</v>
      </c>
      <c r="T230" s="47">
        <v>355.15949999999998</v>
      </c>
      <c r="U230" s="47">
        <v>627.005</v>
      </c>
      <c r="V230" s="47">
        <v>607.726</v>
      </c>
      <c r="W230" s="47">
        <v>343.95100000000002</v>
      </c>
      <c r="X230" s="47">
        <v>228.84100000000001</v>
      </c>
      <c r="Y230" s="47">
        <v>544.13</v>
      </c>
      <c r="Z230" s="47">
        <v>659.14649999999995</v>
      </c>
      <c r="AA230" s="47">
        <v>75.813000000000002</v>
      </c>
      <c r="AB230" s="47">
        <v>697.52800000000002</v>
      </c>
      <c r="AC230" s="47">
        <v>726.48149999999998</v>
      </c>
      <c r="AD230" s="58">
        <v>316.54500000000002</v>
      </c>
    </row>
    <row r="231" spans="1:30" ht="15" customHeight="1" x14ac:dyDescent="0.25">
      <c r="A231" s="41" t="s">
        <v>492</v>
      </c>
      <c r="B231" s="46">
        <v>689.77800000000002</v>
      </c>
      <c r="C231" s="47">
        <v>294.113</v>
      </c>
      <c r="D231" s="47">
        <v>818.44449999999995</v>
      </c>
      <c r="E231" s="47">
        <v>723.52800000000002</v>
      </c>
      <c r="F231" s="47">
        <v>1028.5805</v>
      </c>
      <c r="G231" s="47">
        <v>1306.8145</v>
      </c>
      <c r="H231" s="47">
        <v>546.03099999999995</v>
      </c>
      <c r="I231" s="47">
        <v>256.13099999999997</v>
      </c>
      <c r="J231" s="47">
        <v>650.31200000000001</v>
      </c>
      <c r="K231" s="47">
        <v>780.55050000000006</v>
      </c>
      <c r="L231" s="47">
        <v>216.11799999999999</v>
      </c>
      <c r="M231" s="47">
        <v>1160.2864999999999</v>
      </c>
      <c r="N231" s="47">
        <v>870.11749999999995</v>
      </c>
      <c r="O231" s="47">
        <v>609.03</v>
      </c>
      <c r="P231" s="47">
        <v>587.18399999999997</v>
      </c>
      <c r="Q231" s="47">
        <v>637.12900000000002</v>
      </c>
      <c r="R231" s="47">
        <v>634.01900000000001</v>
      </c>
      <c r="S231" s="47">
        <v>297.613</v>
      </c>
      <c r="T231" s="47">
        <v>334.3365</v>
      </c>
      <c r="U231" s="47">
        <v>647.82799999999997</v>
      </c>
      <c r="V231" s="47">
        <v>628.54899999999998</v>
      </c>
      <c r="W231" s="47">
        <v>364.774</v>
      </c>
      <c r="X231" s="47">
        <v>208.018</v>
      </c>
      <c r="Y231" s="47">
        <v>564.95299999999997</v>
      </c>
      <c r="Z231" s="47">
        <v>679.96950000000004</v>
      </c>
      <c r="AA231" s="47">
        <v>54.99</v>
      </c>
      <c r="AB231" s="47">
        <v>676.70500000000004</v>
      </c>
      <c r="AC231" s="47">
        <v>747.30449999999996</v>
      </c>
      <c r="AD231" s="58">
        <v>337.36799999999999</v>
      </c>
    </row>
    <row r="232" spans="1:30" ht="15" customHeight="1" x14ac:dyDescent="0.25">
      <c r="A232" s="41" t="s">
        <v>276</v>
      </c>
      <c r="B232" s="46">
        <v>744.76800000000003</v>
      </c>
      <c r="C232" s="47">
        <v>349.10300000000001</v>
      </c>
      <c r="D232" s="47">
        <v>873.43449999999996</v>
      </c>
      <c r="E232" s="47">
        <v>739.36800000000005</v>
      </c>
      <c r="F232" s="47">
        <v>1083.5705</v>
      </c>
      <c r="G232" s="47">
        <v>1361.8045</v>
      </c>
      <c r="H232" s="47">
        <v>491.041</v>
      </c>
      <c r="I232" s="47">
        <v>254.62200000000001</v>
      </c>
      <c r="J232" s="47">
        <v>705.30200000000002</v>
      </c>
      <c r="K232" s="47">
        <v>835.54049999999995</v>
      </c>
      <c r="L232" s="47">
        <v>161.12799999999999</v>
      </c>
      <c r="M232" s="47">
        <v>1215.2764999999999</v>
      </c>
      <c r="N232" s="47">
        <v>925.10749999999996</v>
      </c>
      <c r="O232" s="47">
        <v>664.02</v>
      </c>
      <c r="P232" s="47">
        <v>642.17399999999998</v>
      </c>
      <c r="Q232" s="47">
        <v>692.11900000000003</v>
      </c>
      <c r="R232" s="47">
        <v>668.03099999999995</v>
      </c>
      <c r="S232" s="47">
        <v>352.60300000000001</v>
      </c>
      <c r="T232" s="47">
        <v>279.34649999999999</v>
      </c>
      <c r="U232" s="47">
        <v>702.81799999999998</v>
      </c>
      <c r="V232" s="47">
        <v>582.92700000000002</v>
      </c>
      <c r="W232" s="47">
        <v>419.76400000000001</v>
      </c>
      <c r="X232" s="47">
        <v>153.02799999999999</v>
      </c>
      <c r="Y232" s="47">
        <v>619.94299999999998</v>
      </c>
      <c r="Z232" s="47">
        <v>734.95950000000005</v>
      </c>
      <c r="AA232" s="47">
        <v>0</v>
      </c>
      <c r="AB232" s="47">
        <v>621.71500000000003</v>
      </c>
      <c r="AC232" s="47">
        <v>802.29449999999997</v>
      </c>
      <c r="AD232" s="58">
        <v>392.358</v>
      </c>
    </row>
    <row r="233" spans="1:30" ht="15" customHeight="1" x14ac:dyDescent="0.25">
      <c r="A233" s="41" t="s">
        <v>493</v>
      </c>
      <c r="B233" s="46">
        <v>563.65800000000002</v>
      </c>
      <c r="C233" s="47">
        <v>479.233</v>
      </c>
      <c r="D233" s="47">
        <v>633.32449999999994</v>
      </c>
      <c r="E233" s="47">
        <v>538.40800000000002</v>
      </c>
      <c r="F233" s="47">
        <v>843.46050000000002</v>
      </c>
      <c r="G233" s="47">
        <v>1121.6945000000001</v>
      </c>
      <c r="H233" s="47">
        <v>731.15099999999995</v>
      </c>
      <c r="I233" s="47">
        <v>441.25099999999998</v>
      </c>
      <c r="J233" s="47">
        <v>524.19200000000001</v>
      </c>
      <c r="K233" s="47">
        <v>595.43050000000005</v>
      </c>
      <c r="L233" s="47">
        <v>401.238</v>
      </c>
      <c r="M233" s="47">
        <v>975.16650000000004</v>
      </c>
      <c r="N233" s="47">
        <v>684.99749999999995</v>
      </c>
      <c r="O233" s="47">
        <v>482.91</v>
      </c>
      <c r="P233" s="47">
        <v>461.06400000000002</v>
      </c>
      <c r="Q233" s="47">
        <v>511.00900000000001</v>
      </c>
      <c r="R233" s="47">
        <v>448.899</v>
      </c>
      <c r="S233" s="47">
        <v>112.49299999999999</v>
      </c>
      <c r="T233" s="47">
        <v>519.45650000000001</v>
      </c>
      <c r="U233" s="47">
        <v>521.70799999999997</v>
      </c>
      <c r="V233" s="47">
        <v>443.42899999999997</v>
      </c>
      <c r="W233" s="47">
        <v>179.654</v>
      </c>
      <c r="X233" s="47">
        <v>393.13799999999998</v>
      </c>
      <c r="Y233" s="47">
        <v>438.83300000000003</v>
      </c>
      <c r="Z233" s="47">
        <v>494.84949999999998</v>
      </c>
      <c r="AA233" s="47">
        <v>240.11</v>
      </c>
      <c r="AB233" s="47">
        <v>653.76700000000005</v>
      </c>
      <c r="AC233" s="47">
        <v>562.18449999999996</v>
      </c>
      <c r="AD233" s="58">
        <v>152.24799999999999</v>
      </c>
    </row>
    <row r="234" spans="1:30" ht="15" customHeight="1" x14ac:dyDescent="0.25">
      <c r="A234" s="41" t="s">
        <v>494</v>
      </c>
      <c r="B234" s="46">
        <v>609.05799999999999</v>
      </c>
      <c r="C234" s="47">
        <v>524.63300000000004</v>
      </c>
      <c r="D234" s="47">
        <v>587.92449999999997</v>
      </c>
      <c r="E234" s="47">
        <v>493.00799999999998</v>
      </c>
      <c r="F234" s="47">
        <v>798.06050000000005</v>
      </c>
      <c r="G234" s="47">
        <v>1076.2945</v>
      </c>
      <c r="H234" s="47">
        <v>776.55100000000004</v>
      </c>
      <c r="I234" s="47">
        <v>486.65100000000001</v>
      </c>
      <c r="J234" s="47">
        <v>569.59199999999998</v>
      </c>
      <c r="K234" s="47">
        <v>550.03049999999996</v>
      </c>
      <c r="L234" s="47">
        <v>446.63799999999998</v>
      </c>
      <c r="M234" s="47">
        <v>929.76649999999995</v>
      </c>
      <c r="N234" s="47">
        <v>639.59749999999997</v>
      </c>
      <c r="O234" s="47">
        <v>528.30999999999995</v>
      </c>
      <c r="P234" s="47">
        <v>506.464</v>
      </c>
      <c r="Q234" s="47">
        <v>556.40899999999999</v>
      </c>
      <c r="R234" s="47">
        <v>403.49900000000002</v>
      </c>
      <c r="S234" s="47">
        <v>67.093000000000004</v>
      </c>
      <c r="T234" s="47">
        <v>564.85649999999998</v>
      </c>
      <c r="U234" s="47">
        <v>567.10799999999995</v>
      </c>
      <c r="V234" s="47">
        <v>398.029</v>
      </c>
      <c r="W234" s="47">
        <v>134.25399999999999</v>
      </c>
      <c r="X234" s="47">
        <v>438.53800000000001</v>
      </c>
      <c r="Y234" s="47">
        <v>484.233</v>
      </c>
      <c r="Z234" s="47">
        <v>449.4495</v>
      </c>
      <c r="AA234" s="47">
        <v>285.51</v>
      </c>
      <c r="AB234" s="47">
        <v>608.36699999999996</v>
      </c>
      <c r="AC234" s="47">
        <v>516.78449999999998</v>
      </c>
      <c r="AD234" s="58">
        <v>106.848</v>
      </c>
    </row>
    <row r="235" spans="1:30" ht="15" customHeight="1" x14ac:dyDescent="0.25">
      <c r="A235" s="41" t="s">
        <v>495</v>
      </c>
      <c r="B235" s="46">
        <v>626.322</v>
      </c>
      <c r="C235" s="47">
        <v>545.85299999999995</v>
      </c>
      <c r="D235" s="47">
        <v>566.70450000000005</v>
      </c>
      <c r="E235" s="47">
        <v>514.22799999999995</v>
      </c>
      <c r="F235" s="47">
        <v>776.84050000000002</v>
      </c>
      <c r="G235" s="47">
        <v>1055.0744999999999</v>
      </c>
      <c r="H235" s="47">
        <v>797.77099999999996</v>
      </c>
      <c r="I235" s="47">
        <v>507.87099999999998</v>
      </c>
      <c r="J235" s="47">
        <v>586.85599999999999</v>
      </c>
      <c r="K235" s="47">
        <v>528.81050000000005</v>
      </c>
      <c r="L235" s="47">
        <v>467.858</v>
      </c>
      <c r="M235" s="47">
        <v>908.54650000000004</v>
      </c>
      <c r="N235" s="47">
        <v>618.37750000000005</v>
      </c>
      <c r="O235" s="47">
        <v>545.57399999999996</v>
      </c>
      <c r="P235" s="47">
        <v>523.72799999999995</v>
      </c>
      <c r="Q235" s="47">
        <v>573.673</v>
      </c>
      <c r="R235" s="47">
        <v>402.92950000000002</v>
      </c>
      <c r="S235" s="47">
        <v>45.872999999999998</v>
      </c>
      <c r="T235" s="47">
        <v>586.07650000000001</v>
      </c>
      <c r="U235" s="47">
        <v>584.37199999999996</v>
      </c>
      <c r="V235" s="47">
        <v>419.24900000000002</v>
      </c>
      <c r="W235" s="47">
        <v>113.03400000000001</v>
      </c>
      <c r="X235" s="47">
        <v>459.75799999999998</v>
      </c>
      <c r="Y235" s="47">
        <v>501.49700000000001</v>
      </c>
      <c r="Z235" s="47">
        <v>428.22949999999997</v>
      </c>
      <c r="AA235" s="47">
        <v>306.73</v>
      </c>
      <c r="AB235" s="47">
        <v>629.58699999999999</v>
      </c>
      <c r="AC235" s="47">
        <v>495.56450000000001</v>
      </c>
      <c r="AD235" s="58">
        <v>128.06800000000001</v>
      </c>
    </row>
    <row r="236" spans="1:30" ht="15" customHeight="1" x14ac:dyDescent="0.25">
      <c r="A236" s="41" t="s">
        <v>496</v>
      </c>
      <c r="B236" s="46">
        <v>983.89</v>
      </c>
      <c r="C236" s="47">
        <v>9.9999999999989008E-4</v>
      </c>
      <c r="D236" s="47">
        <v>1112.5564999999999</v>
      </c>
      <c r="E236" s="47">
        <v>1017.64</v>
      </c>
      <c r="F236" s="47">
        <v>1322.6925000000001</v>
      </c>
      <c r="G236" s="47">
        <v>1600.9265</v>
      </c>
      <c r="H236" s="47">
        <v>824.66800000000001</v>
      </c>
      <c r="I236" s="47">
        <v>216.91900000000001</v>
      </c>
      <c r="J236" s="47">
        <v>944.42399999999998</v>
      </c>
      <c r="K236" s="47">
        <v>1074.6624999999999</v>
      </c>
      <c r="L236" s="47">
        <v>494.755</v>
      </c>
      <c r="M236" s="47">
        <v>1454.3985</v>
      </c>
      <c r="N236" s="47">
        <v>1164.2294999999999</v>
      </c>
      <c r="O236" s="47">
        <v>903.14200000000005</v>
      </c>
      <c r="P236" s="47">
        <v>881.29600000000005</v>
      </c>
      <c r="Q236" s="47">
        <v>931.24099999999999</v>
      </c>
      <c r="R236" s="47">
        <v>928.13099999999997</v>
      </c>
      <c r="S236" s="47">
        <v>591.72500000000002</v>
      </c>
      <c r="T236" s="47">
        <v>612.97349999999994</v>
      </c>
      <c r="U236" s="47">
        <v>941.94</v>
      </c>
      <c r="V236" s="47">
        <v>916.55399999999997</v>
      </c>
      <c r="W236" s="47">
        <v>658.88599999999997</v>
      </c>
      <c r="X236" s="47">
        <v>486.65499999999997</v>
      </c>
      <c r="Y236" s="47">
        <v>859.06500000000005</v>
      </c>
      <c r="Z236" s="47">
        <v>974.08150000000001</v>
      </c>
      <c r="AA236" s="47">
        <v>349.10199999999998</v>
      </c>
      <c r="AB236" s="47">
        <v>955.34199999999998</v>
      </c>
      <c r="AC236" s="47">
        <v>1041.4165</v>
      </c>
      <c r="AD236" s="58">
        <v>631.48</v>
      </c>
    </row>
    <row r="237" spans="1:30" ht="15" customHeight="1" x14ac:dyDescent="0.25">
      <c r="A237" s="41" t="s">
        <v>497</v>
      </c>
      <c r="B237" s="46">
        <v>882.05200000000002</v>
      </c>
      <c r="C237" s="47">
        <v>101.839</v>
      </c>
      <c r="D237" s="47">
        <v>1010.7184999999999</v>
      </c>
      <c r="E237" s="47">
        <v>915.80200000000002</v>
      </c>
      <c r="F237" s="47">
        <v>1220.8544999999999</v>
      </c>
      <c r="G237" s="47">
        <v>1499.0885000000001</v>
      </c>
      <c r="H237" s="47">
        <v>722.83</v>
      </c>
      <c r="I237" s="47">
        <v>115.081</v>
      </c>
      <c r="J237" s="47">
        <v>842.58600000000001</v>
      </c>
      <c r="K237" s="47">
        <v>972.82449999999994</v>
      </c>
      <c r="L237" s="47">
        <v>392.91699999999997</v>
      </c>
      <c r="M237" s="47">
        <v>1352.5605</v>
      </c>
      <c r="N237" s="47">
        <v>1062.3915</v>
      </c>
      <c r="O237" s="47">
        <v>801.30399999999997</v>
      </c>
      <c r="P237" s="47">
        <v>779.45799999999997</v>
      </c>
      <c r="Q237" s="47">
        <v>829.40300000000002</v>
      </c>
      <c r="R237" s="47">
        <v>826.29300000000001</v>
      </c>
      <c r="S237" s="47">
        <v>489.887</v>
      </c>
      <c r="T237" s="47">
        <v>511.13549999999998</v>
      </c>
      <c r="U237" s="47">
        <v>840.10199999999998</v>
      </c>
      <c r="V237" s="47">
        <v>814.71600000000001</v>
      </c>
      <c r="W237" s="47">
        <v>557.048</v>
      </c>
      <c r="X237" s="47">
        <v>384.81700000000001</v>
      </c>
      <c r="Y237" s="47">
        <v>757.22699999999998</v>
      </c>
      <c r="Z237" s="47">
        <v>872.24350000000004</v>
      </c>
      <c r="AA237" s="47">
        <v>247.26400000000001</v>
      </c>
      <c r="AB237" s="47">
        <v>853.50400000000002</v>
      </c>
      <c r="AC237" s="47">
        <v>939.57849999999996</v>
      </c>
      <c r="AD237" s="58">
        <v>529.64200000000005</v>
      </c>
    </row>
    <row r="238" spans="1:30" ht="15" customHeight="1" x14ac:dyDescent="0.25">
      <c r="A238" s="41" t="s">
        <v>498</v>
      </c>
      <c r="B238" s="46">
        <v>781.76099999999997</v>
      </c>
      <c r="C238" s="47">
        <v>202.13</v>
      </c>
      <c r="D238" s="47">
        <v>910.42750000000001</v>
      </c>
      <c r="E238" s="47">
        <v>815.51099999999997</v>
      </c>
      <c r="F238" s="47">
        <v>1120.5635</v>
      </c>
      <c r="G238" s="47">
        <v>1398.7974999999999</v>
      </c>
      <c r="H238" s="47">
        <v>638.01400000000001</v>
      </c>
      <c r="I238" s="47">
        <v>164.148</v>
      </c>
      <c r="J238" s="47">
        <v>742.29499999999996</v>
      </c>
      <c r="K238" s="47">
        <v>872.5335</v>
      </c>
      <c r="L238" s="47">
        <v>308.101</v>
      </c>
      <c r="M238" s="47">
        <v>1252.2695000000001</v>
      </c>
      <c r="N238" s="47">
        <v>962.10050000000001</v>
      </c>
      <c r="O238" s="47">
        <v>701.01300000000003</v>
      </c>
      <c r="P238" s="47">
        <v>679.16700000000003</v>
      </c>
      <c r="Q238" s="47">
        <v>729.11199999999997</v>
      </c>
      <c r="R238" s="47">
        <v>726.00199999999995</v>
      </c>
      <c r="S238" s="47">
        <v>389.596</v>
      </c>
      <c r="T238" s="47">
        <v>426.31950000000001</v>
      </c>
      <c r="U238" s="47">
        <v>739.81100000000004</v>
      </c>
      <c r="V238" s="47">
        <v>720.53200000000004</v>
      </c>
      <c r="W238" s="47">
        <v>456.75700000000001</v>
      </c>
      <c r="X238" s="47">
        <v>300.00099999999998</v>
      </c>
      <c r="Y238" s="47">
        <v>656.93600000000004</v>
      </c>
      <c r="Z238" s="47">
        <v>771.95249999999999</v>
      </c>
      <c r="AA238" s="47">
        <v>146.97300000000001</v>
      </c>
      <c r="AB238" s="47">
        <v>768.68799999999999</v>
      </c>
      <c r="AC238" s="47">
        <v>839.28750000000002</v>
      </c>
      <c r="AD238" s="58">
        <v>429.351</v>
      </c>
    </row>
    <row r="239" spans="1:30" ht="15" customHeight="1" x14ac:dyDescent="0.25">
      <c r="A239" s="41" t="s">
        <v>499</v>
      </c>
      <c r="B239" s="46">
        <v>466.20299999999997</v>
      </c>
      <c r="C239" s="47">
        <v>894.76800000000003</v>
      </c>
      <c r="D239" s="47">
        <v>1023.3835</v>
      </c>
      <c r="E239" s="47">
        <v>1008.3845</v>
      </c>
      <c r="F239" s="47">
        <v>1233.5195000000001</v>
      </c>
      <c r="G239" s="47">
        <v>1511.7535</v>
      </c>
      <c r="H239" s="47">
        <v>1146.6859999999999</v>
      </c>
      <c r="I239" s="47">
        <v>856.78599999999994</v>
      </c>
      <c r="J239" s="47">
        <v>426.73700000000002</v>
      </c>
      <c r="K239" s="47">
        <v>985.48950000000002</v>
      </c>
      <c r="L239" s="47">
        <v>816.77300000000002</v>
      </c>
      <c r="M239" s="47">
        <v>1365.2255</v>
      </c>
      <c r="N239" s="47">
        <v>1075.0564999999999</v>
      </c>
      <c r="O239" s="47">
        <v>385.45499999999998</v>
      </c>
      <c r="P239" s="47">
        <v>363.60899999999998</v>
      </c>
      <c r="Q239" s="47">
        <v>413.55399999999997</v>
      </c>
      <c r="R239" s="47">
        <v>859.60850000000005</v>
      </c>
      <c r="S239" s="47">
        <v>502.55200000000002</v>
      </c>
      <c r="T239" s="47">
        <v>934.99149999999997</v>
      </c>
      <c r="U239" s="47">
        <v>424.25299999999999</v>
      </c>
      <c r="V239" s="47">
        <v>913.40549999999996</v>
      </c>
      <c r="W239" s="47">
        <v>424.16500000000002</v>
      </c>
      <c r="X239" s="47">
        <v>808.673</v>
      </c>
      <c r="Y239" s="47">
        <v>341.37799999999999</v>
      </c>
      <c r="Z239" s="47">
        <v>884.9085</v>
      </c>
      <c r="AA239" s="47">
        <v>655.64499999999998</v>
      </c>
      <c r="AB239" s="47">
        <v>1123.7435</v>
      </c>
      <c r="AC239" s="47">
        <v>952.24350000000004</v>
      </c>
      <c r="AD239" s="58">
        <v>622.22450000000003</v>
      </c>
    </row>
    <row r="240" spans="1:30" ht="15" customHeight="1" x14ac:dyDescent="0.25">
      <c r="A240" s="41" t="s">
        <v>500</v>
      </c>
      <c r="B240" s="46">
        <v>466.20400000000001</v>
      </c>
      <c r="C240" s="47">
        <v>894.76900000000001</v>
      </c>
      <c r="D240" s="47">
        <v>833.60400000000004</v>
      </c>
      <c r="E240" s="47">
        <v>849.91</v>
      </c>
      <c r="F240" s="47">
        <v>62.051000000000002</v>
      </c>
      <c r="G240" s="47">
        <v>1040.8240000000001</v>
      </c>
      <c r="H240" s="47">
        <v>1146.6869999999999</v>
      </c>
      <c r="I240" s="47">
        <v>856.78700000000003</v>
      </c>
      <c r="J240" s="47">
        <v>426.738</v>
      </c>
      <c r="K240" s="47">
        <v>795.71</v>
      </c>
      <c r="L240" s="47">
        <v>816.774</v>
      </c>
      <c r="M240" s="47">
        <v>894.29600000000005</v>
      </c>
      <c r="N240" s="47">
        <v>604.12699999999995</v>
      </c>
      <c r="O240" s="47">
        <v>385.45600000000002</v>
      </c>
      <c r="P240" s="47">
        <v>363.61</v>
      </c>
      <c r="Q240" s="47">
        <v>413.55500000000001</v>
      </c>
      <c r="R240" s="47">
        <v>669.82899999999995</v>
      </c>
      <c r="S240" s="47">
        <v>502.553</v>
      </c>
      <c r="T240" s="47">
        <v>934.99249999999995</v>
      </c>
      <c r="U240" s="47">
        <v>424.25400000000002</v>
      </c>
      <c r="V240" s="47">
        <v>754.93100000000004</v>
      </c>
      <c r="W240" s="47">
        <v>424.166</v>
      </c>
      <c r="X240" s="47">
        <v>808.67399999999998</v>
      </c>
      <c r="Y240" s="47">
        <v>341.37900000000002</v>
      </c>
      <c r="Z240" s="47">
        <v>695.12900000000002</v>
      </c>
      <c r="AA240" s="47">
        <v>655.64599999999996</v>
      </c>
      <c r="AB240" s="47">
        <v>965.26900000000001</v>
      </c>
      <c r="AC240" s="47">
        <v>762.46400000000006</v>
      </c>
      <c r="AD240" s="58">
        <v>622.22550000000001</v>
      </c>
    </row>
    <row r="241" spans="1:30" ht="15" customHeight="1" x14ac:dyDescent="0.25">
      <c r="A241" s="41" t="s">
        <v>501</v>
      </c>
      <c r="B241" s="46">
        <v>490.214</v>
      </c>
      <c r="C241" s="47">
        <v>918.779</v>
      </c>
      <c r="D241" s="47">
        <v>857.61400000000003</v>
      </c>
      <c r="E241" s="47">
        <v>873.92</v>
      </c>
      <c r="F241" s="47">
        <v>38.040999999999997</v>
      </c>
      <c r="G241" s="47">
        <v>1064.8340000000001</v>
      </c>
      <c r="H241" s="47">
        <v>1170.6969999999999</v>
      </c>
      <c r="I241" s="47">
        <v>880.79700000000003</v>
      </c>
      <c r="J241" s="47">
        <v>450.74799999999999</v>
      </c>
      <c r="K241" s="47">
        <v>819.72</v>
      </c>
      <c r="L241" s="47">
        <v>840.78399999999999</v>
      </c>
      <c r="M241" s="47">
        <v>918.30600000000004</v>
      </c>
      <c r="N241" s="47">
        <v>628.13699999999994</v>
      </c>
      <c r="O241" s="47">
        <v>409.46600000000001</v>
      </c>
      <c r="P241" s="47">
        <v>387.62</v>
      </c>
      <c r="Q241" s="47">
        <v>437.565</v>
      </c>
      <c r="R241" s="47">
        <v>693.83900000000006</v>
      </c>
      <c r="S241" s="47">
        <v>526.56299999999999</v>
      </c>
      <c r="T241" s="47">
        <v>959.00250000000005</v>
      </c>
      <c r="U241" s="47">
        <v>448.26400000000001</v>
      </c>
      <c r="V241" s="47">
        <v>778.94100000000003</v>
      </c>
      <c r="W241" s="47">
        <v>448.17599999999999</v>
      </c>
      <c r="X241" s="47">
        <v>832.68399999999997</v>
      </c>
      <c r="Y241" s="47">
        <v>365.38900000000001</v>
      </c>
      <c r="Z241" s="47">
        <v>719.13900000000001</v>
      </c>
      <c r="AA241" s="47">
        <v>679.65599999999995</v>
      </c>
      <c r="AB241" s="47">
        <v>989.279</v>
      </c>
      <c r="AC241" s="47">
        <v>786.47400000000005</v>
      </c>
      <c r="AD241" s="58">
        <v>646.2355</v>
      </c>
    </row>
    <row r="242" spans="1:30" ht="15" customHeight="1" x14ac:dyDescent="0.25">
      <c r="A242" s="41" t="s">
        <v>502</v>
      </c>
      <c r="B242" s="46">
        <v>513.71400000000006</v>
      </c>
      <c r="C242" s="47">
        <v>942.279</v>
      </c>
      <c r="D242" s="47">
        <v>881.11400000000003</v>
      </c>
      <c r="E242" s="47">
        <v>897.42</v>
      </c>
      <c r="F242" s="47">
        <v>14.541</v>
      </c>
      <c r="G242" s="47">
        <v>1088.3340000000001</v>
      </c>
      <c r="H242" s="47">
        <v>1194.1969999999999</v>
      </c>
      <c r="I242" s="47">
        <v>904.29700000000003</v>
      </c>
      <c r="J242" s="47">
        <v>474.24799999999999</v>
      </c>
      <c r="K242" s="47">
        <v>843.22</v>
      </c>
      <c r="L242" s="47">
        <v>864.28399999999999</v>
      </c>
      <c r="M242" s="47">
        <v>941.80600000000004</v>
      </c>
      <c r="N242" s="47">
        <v>651.63699999999994</v>
      </c>
      <c r="O242" s="47">
        <v>432.96600000000001</v>
      </c>
      <c r="P242" s="47">
        <v>411.12</v>
      </c>
      <c r="Q242" s="47">
        <v>461.065</v>
      </c>
      <c r="R242" s="47">
        <v>717.33900000000006</v>
      </c>
      <c r="S242" s="47">
        <v>550.06299999999999</v>
      </c>
      <c r="T242" s="47">
        <v>982.50250000000005</v>
      </c>
      <c r="U242" s="47">
        <v>471.76400000000001</v>
      </c>
      <c r="V242" s="47">
        <v>802.44100000000003</v>
      </c>
      <c r="W242" s="47">
        <v>471.67599999999999</v>
      </c>
      <c r="X242" s="47">
        <v>856.18399999999997</v>
      </c>
      <c r="Y242" s="47">
        <v>388.88900000000001</v>
      </c>
      <c r="Z242" s="47">
        <v>742.63900000000001</v>
      </c>
      <c r="AA242" s="47">
        <v>703.15599999999995</v>
      </c>
      <c r="AB242" s="47">
        <v>1012.779</v>
      </c>
      <c r="AC242" s="47">
        <v>809.97400000000005</v>
      </c>
      <c r="AD242" s="58">
        <v>669.7355</v>
      </c>
    </row>
    <row r="243" spans="1:30" ht="15" customHeight="1" x14ac:dyDescent="0.25">
      <c r="A243" s="41" t="s">
        <v>503</v>
      </c>
      <c r="B243" s="46">
        <v>528.25400000000002</v>
      </c>
      <c r="C243" s="47">
        <v>956.81899999999996</v>
      </c>
      <c r="D243" s="47">
        <v>895.654</v>
      </c>
      <c r="E243" s="47">
        <v>911.96</v>
      </c>
      <c r="F243" s="47">
        <v>9.9999999999989008E-4</v>
      </c>
      <c r="G243" s="47">
        <v>1102.874</v>
      </c>
      <c r="H243" s="47">
        <v>1208.7370000000001</v>
      </c>
      <c r="I243" s="47">
        <v>918.83699999999999</v>
      </c>
      <c r="J243" s="47">
        <v>488.78800000000001</v>
      </c>
      <c r="K243" s="47">
        <v>857.76</v>
      </c>
      <c r="L243" s="47">
        <v>878.82399999999996</v>
      </c>
      <c r="M243" s="47">
        <v>956.346</v>
      </c>
      <c r="N243" s="47">
        <v>666.17700000000002</v>
      </c>
      <c r="O243" s="47">
        <v>447.50599999999997</v>
      </c>
      <c r="P243" s="47">
        <v>425.66</v>
      </c>
      <c r="Q243" s="47">
        <v>475.60500000000002</v>
      </c>
      <c r="R243" s="47">
        <v>731.87900000000002</v>
      </c>
      <c r="S243" s="47">
        <v>564.60299999999995</v>
      </c>
      <c r="T243" s="47">
        <v>997.04250000000002</v>
      </c>
      <c r="U243" s="47">
        <v>486.30399999999997</v>
      </c>
      <c r="V243" s="47">
        <v>816.98099999999999</v>
      </c>
      <c r="W243" s="47">
        <v>486.21600000000001</v>
      </c>
      <c r="X243" s="47">
        <v>870.72400000000005</v>
      </c>
      <c r="Y243" s="47">
        <v>403.42899999999997</v>
      </c>
      <c r="Z243" s="47">
        <v>757.17899999999997</v>
      </c>
      <c r="AA243" s="47">
        <v>717.69600000000003</v>
      </c>
      <c r="AB243" s="47">
        <v>1027.319</v>
      </c>
      <c r="AC243" s="47">
        <v>824.51400000000001</v>
      </c>
      <c r="AD243" s="58">
        <v>684.27549999999997</v>
      </c>
    </row>
    <row r="244" spans="1:30" ht="15" customHeight="1" x14ac:dyDescent="0.25">
      <c r="A244" s="41" t="s">
        <v>504</v>
      </c>
      <c r="B244" s="46">
        <v>1023.056</v>
      </c>
      <c r="C244" s="47">
        <v>1133.5905</v>
      </c>
      <c r="D244" s="47">
        <v>524.41999999999996</v>
      </c>
      <c r="E244" s="47">
        <v>607.6</v>
      </c>
      <c r="F244" s="47">
        <v>618.90300000000002</v>
      </c>
      <c r="G244" s="47">
        <v>483.97199999999998</v>
      </c>
      <c r="H244" s="47">
        <v>919.17899999999997</v>
      </c>
      <c r="I244" s="47">
        <v>1095.6085</v>
      </c>
      <c r="J244" s="47">
        <v>983.59</v>
      </c>
      <c r="K244" s="47">
        <v>317.67700000000002</v>
      </c>
      <c r="L244" s="47">
        <v>950.62</v>
      </c>
      <c r="M244" s="47">
        <v>337.44400000000002</v>
      </c>
      <c r="N244" s="47">
        <v>47.274999999999999</v>
      </c>
      <c r="O244" s="47">
        <v>942.30799999999999</v>
      </c>
      <c r="P244" s="47">
        <v>920.46199999999999</v>
      </c>
      <c r="Q244" s="47">
        <v>970.40700000000004</v>
      </c>
      <c r="R244" s="47">
        <v>427.51900000000001</v>
      </c>
      <c r="S244" s="47">
        <v>541.86450000000002</v>
      </c>
      <c r="T244" s="47">
        <v>816.20150000000001</v>
      </c>
      <c r="U244" s="47">
        <v>981.10599999999999</v>
      </c>
      <c r="V244" s="47">
        <v>512.62099999999998</v>
      </c>
      <c r="W244" s="47">
        <v>620.25149999999996</v>
      </c>
      <c r="X244" s="47">
        <v>942.52</v>
      </c>
      <c r="Y244" s="47">
        <v>898.23099999999999</v>
      </c>
      <c r="Z244" s="47">
        <v>201.22300000000001</v>
      </c>
      <c r="AA244" s="47">
        <v>894.46749999999997</v>
      </c>
      <c r="AB244" s="47">
        <v>722.95899999999995</v>
      </c>
      <c r="AC244" s="47">
        <v>414.99900000000002</v>
      </c>
      <c r="AD244" s="58">
        <v>596.00800000000004</v>
      </c>
    </row>
    <row r="245" spans="1:30" ht="15" customHeight="1" x14ac:dyDescent="0.25">
      <c r="A245" s="41" t="s">
        <v>505</v>
      </c>
      <c r="B245" s="46">
        <v>1016.259</v>
      </c>
      <c r="C245" s="47">
        <v>1126.7935</v>
      </c>
      <c r="D245" s="47">
        <v>531.21699999999998</v>
      </c>
      <c r="E245" s="47">
        <v>614.39700000000005</v>
      </c>
      <c r="F245" s="47">
        <v>612.10599999999999</v>
      </c>
      <c r="G245" s="47">
        <v>490.76900000000001</v>
      </c>
      <c r="H245" s="47">
        <v>925.976</v>
      </c>
      <c r="I245" s="47">
        <v>1088.8115</v>
      </c>
      <c r="J245" s="47">
        <v>976.79300000000001</v>
      </c>
      <c r="K245" s="47">
        <v>324.47399999999999</v>
      </c>
      <c r="L245" s="47">
        <v>957.41700000000003</v>
      </c>
      <c r="M245" s="47">
        <v>344.24099999999999</v>
      </c>
      <c r="N245" s="47">
        <v>54.072000000000003</v>
      </c>
      <c r="O245" s="47">
        <v>935.51099999999997</v>
      </c>
      <c r="P245" s="47">
        <v>913.66499999999996</v>
      </c>
      <c r="Q245" s="47">
        <v>963.61</v>
      </c>
      <c r="R245" s="47">
        <v>434.31599999999997</v>
      </c>
      <c r="S245" s="47">
        <v>535.0675</v>
      </c>
      <c r="T245" s="47">
        <v>822.99850000000004</v>
      </c>
      <c r="U245" s="47">
        <v>974.30899999999997</v>
      </c>
      <c r="V245" s="47">
        <v>519.41800000000001</v>
      </c>
      <c r="W245" s="47">
        <v>613.45450000000005</v>
      </c>
      <c r="X245" s="47">
        <v>949.31700000000001</v>
      </c>
      <c r="Y245" s="47">
        <v>891.43399999999997</v>
      </c>
      <c r="Z245" s="47">
        <v>208.02</v>
      </c>
      <c r="AA245" s="47">
        <v>887.67049999999995</v>
      </c>
      <c r="AB245" s="47">
        <v>729.75599999999997</v>
      </c>
      <c r="AC245" s="47">
        <v>421.79599999999999</v>
      </c>
      <c r="AD245" s="58">
        <v>589.21100000000001</v>
      </c>
    </row>
    <row r="246" spans="1:30" ht="15" customHeight="1" x14ac:dyDescent="0.25">
      <c r="A246" s="41" t="s">
        <v>506</v>
      </c>
      <c r="B246" s="46">
        <v>1005.597</v>
      </c>
      <c r="C246" s="47">
        <v>1116.1315</v>
      </c>
      <c r="D246" s="47">
        <v>541.87900000000002</v>
      </c>
      <c r="E246" s="47">
        <v>625.05899999999997</v>
      </c>
      <c r="F246" s="47">
        <v>601.44399999999996</v>
      </c>
      <c r="G246" s="47">
        <v>501.43099999999998</v>
      </c>
      <c r="H246" s="47">
        <v>936.63800000000003</v>
      </c>
      <c r="I246" s="47">
        <v>1078.1495</v>
      </c>
      <c r="J246" s="47">
        <v>966.13099999999997</v>
      </c>
      <c r="K246" s="47">
        <v>335.13600000000002</v>
      </c>
      <c r="L246" s="47">
        <v>968.07899999999995</v>
      </c>
      <c r="M246" s="47">
        <v>354.90300000000002</v>
      </c>
      <c r="N246" s="47">
        <v>64.733999999999995</v>
      </c>
      <c r="O246" s="47">
        <v>924.84900000000005</v>
      </c>
      <c r="P246" s="47">
        <v>903.00300000000004</v>
      </c>
      <c r="Q246" s="47">
        <v>952.94799999999998</v>
      </c>
      <c r="R246" s="47">
        <v>444.97800000000001</v>
      </c>
      <c r="S246" s="47">
        <v>524.40549999999996</v>
      </c>
      <c r="T246" s="47">
        <v>833.66049999999996</v>
      </c>
      <c r="U246" s="47">
        <v>963.64700000000005</v>
      </c>
      <c r="V246" s="47">
        <v>530.08000000000004</v>
      </c>
      <c r="W246" s="47">
        <v>602.79250000000002</v>
      </c>
      <c r="X246" s="47">
        <v>959.97900000000004</v>
      </c>
      <c r="Y246" s="47">
        <v>880.77200000000005</v>
      </c>
      <c r="Z246" s="47">
        <v>218.68199999999999</v>
      </c>
      <c r="AA246" s="47">
        <v>877.00850000000003</v>
      </c>
      <c r="AB246" s="47">
        <v>740.41800000000001</v>
      </c>
      <c r="AC246" s="47">
        <v>432.45800000000003</v>
      </c>
      <c r="AD246" s="58">
        <v>578.54899999999998</v>
      </c>
    </row>
    <row r="247" spans="1:30" ht="15" customHeight="1" x14ac:dyDescent="0.25">
      <c r="A247" s="41" t="s">
        <v>507</v>
      </c>
      <c r="B247" s="46">
        <v>969.63199999999995</v>
      </c>
      <c r="C247" s="47">
        <v>1080.1665</v>
      </c>
      <c r="D247" s="47">
        <v>577.84400000000005</v>
      </c>
      <c r="E247" s="47">
        <v>661.024</v>
      </c>
      <c r="F247" s="47">
        <v>565.47900000000004</v>
      </c>
      <c r="G247" s="47">
        <v>537.39599999999996</v>
      </c>
      <c r="H247" s="47">
        <v>972.60299999999995</v>
      </c>
      <c r="I247" s="47">
        <v>1042.1845000000001</v>
      </c>
      <c r="J247" s="47">
        <v>930.16600000000005</v>
      </c>
      <c r="K247" s="47">
        <v>371.101</v>
      </c>
      <c r="L247" s="47">
        <v>1002.1715</v>
      </c>
      <c r="M247" s="47">
        <v>390.86799999999999</v>
      </c>
      <c r="N247" s="47">
        <v>100.699</v>
      </c>
      <c r="O247" s="47">
        <v>888.88400000000001</v>
      </c>
      <c r="P247" s="47">
        <v>867.03800000000001</v>
      </c>
      <c r="Q247" s="47">
        <v>916.98299999999995</v>
      </c>
      <c r="R247" s="47">
        <v>480.94299999999998</v>
      </c>
      <c r="S247" s="47">
        <v>488.44049999999999</v>
      </c>
      <c r="T247" s="47">
        <v>869.62549999999999</v>
      </c>
      <c r="U247" s="47">
        <v>927.68200000000002</v>
      </c>
      <c r="V247" s="47">
        <v>566.04499999999996</v>
      </c>
      <c r="W247" s="47">
        <v>566.82749999999999</v>
      </c>
      <c r="X247" s="47">
        <v>994.07150000000001</v>
      </c>
      <c r="Y247" s="47">
        <v>844.80700000000002</v>
      </c>
      <c r="Z247" s="47">
        <v>254.64699999999999</v>
      </c>
      <c r="AA247" s="47">
        <v>841.04349999999999</v>
      </c>
      <c r="AB247" s="47">
        <v>776.38300000000004</v>
      </c>
      <c r="AC247" s="47">
        <v>468.423</v>
      </c>
      <c r="AD247" s="58">
        <v>542.58399999999995</v>
      </c>
    </row>
    <row r="248" spans="1:30" ht="15" customHeight="1" x14ac:dyDescent="0.25">
      <c r="A248" s="41" t="s">
        <v>508</v>
      </c>
      <c r="B248" s="46">
        <v>960.66200000000003</v>
      </c>
      <c r="C248" s="47">
        <v>1071.1965</v>
      </c>
      <c r="D248" s="47">
        <v>586.81399999999996</v>
      </c>
      <c r="E248" s="47">
        <v>660.46400000000006</v>
      </c>
      <c r="F248" s="47">
        <v>556.50900000000001</v>
      </c>
      <c r="G248" s="47">
        <v>546.36599999999999</v>
      </c>
      <c r="H248" s="47">
        <v>972.04300000000001</v>
      </c>
      <c r="I248" s="47">
        <v>1033.2145</v>
      </c>
      <c r="J248" s="47">
        <v>921.19600000000003</v>
      </c>
      <c r="K248" s="47">
        <v>380.07100000000003</v>
      </c>
      <c r="L248" s="47">
        <v>993.20150000000001</v>
      </c>
      <c r="M248" s="47">
        <v>399.83800000000002</v>
      </c>
      <c r="N248" s="47">
        <v>109.669</v>
      </c>
      <c r="O248" s="47">
        <v>879.91399999999999</v>
      </c>
      <c r="P248" s="47">
        <v>858.06799999999998</v>
      </c>
      <c r="Q248" s="47">
        <v>908.01300000000003</v>
      </c>
      <c r="R248" s="47">
        <v>480.38299999999998</v>
      </c>
      <c r="S248" s="47">
        <v>479.47050000000002</v>
      </c>
      <c r="T248" s="47">
        <v>869.06550000000004</v>
      </c>
      <c r="U248" s="47">
        <v>918.71199999999999</v>
      </c>
      <c r="V248" s="47">
        <v>565.48500000000001</v>
      </c>
      <c r="W248" s="47">
        <v>557.85749999999996</v>
      </c>
      <c r="X248" s="47">
        <v>985.10149999999999</v>
      </c>
      <c r="Y248" s="47">
        <v>835.83699999999999</v>
      </c>
      <c r="Z248" s="47">
        <v>263.61700000000002</v>
      </c>
      <c r="AA248" s="47">
        <v>832.07349999999997</v>
      </c>
      <c r="AB248" s="47">
        <v>775.82299999999998</v>
      </c>
      <c r="AC248" s="47">
        <v>477.39299999999997</v>
      </c>
      <c r="AD248" s="58">
        <v>533.61400000000003</v>
      </c>
    </row>
    <row r="249" spans="1:30" ht="15" customHeight="1" x14ac:dyDescent="0.25">
      <c r="A249" s="41" t="s">
        <v>509</v>
      </c>
      <c r="B249" s="46">
        <v>931.15700000000004</v>
      </c>
      <c r="C249" s="47">
        <v>1041.6914999999999</v>
      </c>
      <c r="D249" s="47">
        <v>614.65300000000002</v>
      </c>
      <c r="E249" s="47">
        <v>630.95899999999995</v>
      </c>
      <c r="F249" s="47">
        <v>527.00400000000002</v>
      </c>
      <c r="G249" s="47">
        <v>575.87099999999998</v>
      </c>
      <c r="H249" s="47">
        <v>942.53800000000001</v>
      </c>
      <c r="I249" s="47">
        <v>1003.7095</v>
      </c>
      <c r="J249" s="47">
        <v>891.69100000000003</v>
      </c>
      <c r="K249" s="47">
        <v>409.57600000000002</v>
      </c>
      <c r="L249" s="47">
        <v>963.69650000000001</v>
      </c>
      <c r="M249" s="47">
        <v>429.34300000000002</v>
      </c>
      <c r="N249" s="47">
        <v>139.17400000000001</v>
      </c>
      <c r="O249" s="47">
        <v>850.40899999999999</v>
      </c>
      <c r="P249" s="47">
        <v>828.56299999999999</v>
      </c>
      <c r="Q249" s="47">
        <v>878.50800000000004</v>
      </c>
      <c r="R249" s="47">
        <v>450.87799999999999</v>
      </c>
      <c r="S249" s="47">
        <v>449.96550000000002</v>
      </c>
      <c r="T249" s="47">
        <v>839.56050000000005</v>
      </c>
      <c r="U249" s="47">
        <v>889.20699999999999</v>
      </c>
      <c r="V249" s="47">
        <v>535.98</v>
      </c>
      <c r="W249" s="47">
        <v>528.35249999999996</v>
      </c>
      <c r="X249" s="47">
        <v>955.59649999999999</v>
      </c>
      <c r="Y249" s="47">
        <v>806.33199999999999</v>
      </c>
      <c r="Z249" s="47">
        <v>293.12200000000001</v>
      </c>
      <c r="AA249" s="47">
        <v>802.56849999999997</v>
      </c>
      <c r="AB249" s="47">
        <v>746.31799999999998</v>
      </c>
      <c r="AC249" s="47">
        <v>506.89800000000002</v>
      </c>
      <c r="AD249" s="58">
        <v>504.10899999999998</v>
      </c>
    </row>
    <row r="250" spans="1:30" ht="15" customHeight="1" x14ac:dyDescent="0.25">
      <c r="A250" s="41" t="s">
        <v>510</v>
      </c>
      <c r="B250" s="46">
        <v>901.26300000000003</v>
      </c>
      <c r="C250" s="47">
        <v>1011.7975</v>
      </c>
      <c r="D250" s="47">
        <v>584.75900000000001</v>
      </c>
      <c r="E250" s="47">
        <v>601.06500000000005</v>
      </c>
      <c r="F250" s="47">
        <v>497.11</v>
      </c>
      <c r="G250" s="47">
        <v>605.76499999999999</v>
      </c>
      <c r="H250" s="47">
        <v>912.64400000000001</v>
      </c>
      <c r="I250" s="47">
        <v>973.81550000000004</v>
      </c>
      <c r="J250" s="47">
        <v>861.79700000000003</v>
      </c>
      <c r="K250" s="47">
        <v>439.47</v>
      </c>
      <c r="L250" s="47">
        <v>933.80250000000001</v>
      </c>
      <c r="M250" s="47">
        <v>459.23700000000002</v>
      </c>
      <c r="N250" s="47">
        <v>169.06800000000001</v>
      </c>
      <c r="O250" s="47">
        <v>820.51499999999999</v>
      </c>
      <c r="P250" s="47">
        <v>798.66899999999998</v>
      </c>
      <c r="Q250" s="47">
        <v>848.61400000000003</v>
      </c>
      <c r="R250" s="47">
        <v>420.98399999999998</v>
      </c>
      <c r="S250" s="47">
        <v>420.07150000000001</v>
      </c>
      <c r="T250" s="47">
        <v>809.66650000000004</v>
      </c>
      <c r="U250" s="47">
        <v>859.31299999999999</v>
      </c>
      <c r="V250" s="47">
        <v>506.08600000000001</v>
      </c>
      <c r="W250" s="47">
        <v>498.45850000000002</v>
      </c>
      <c r="X250" s="47">
        <v>925.70249999999999</v>
      </c>
      <c r="Y250" s="47">
        <v>776.43799999999999</v>
      </c>
      <c r="Z250" s="47">
        <v>323.01600000000002</v>
      </c>
      <c r="AA250" s="47">
        <v>772.67449999999997</v>
      </c>
      <c r="AB250" s="47">
        <v>716.42399999999998</v>
      </c>
      <c r="AC250" s="47">
        <v>513.61900000000003</v>
      </c>
      <c r="AD250" s="58">
        <v>474.21499999999997</v>
      </c>
    </row>
    <row r="251" spans="1:30" ht="15" customHeight="1" x14ac:dyDescent="0.25">
      <c r="A251" s="41" t="s">
        <v>511</v>
      </c>
      <c r="B251" s="46">
        <v>861.75699999999995</v>
      </c>
      <c r="C251" s="47">
        <v>972.29150000000004</v>
      </c>
      <c r="D251" s="47">
        <v>545.25300000000004</v>
      </c>
      <c r="E251" s="47">
        <v>561.55899999999997</v>
      </c>
      <c r="F251" s="47">
        <v>457.60399999999998</v>
      </c>
      <c r="G251" s="47">
        <v>645.27099999999996</v>
      </c>
      <c r="H251" s="47">
        <v>873.13800000000003</v>
      </c>
      <c r="I251" s="47">
        <v>934.30949999999996</v>
      </c>
      <c r="J251" s="47">
        <v>822.29100000000005</v>
      </c>
      <c r="K251" s="47">
        <v>478.976</v>
      </c>
      <c r="L251" s="47">
        <v>894.29650000000004</v>
      </c>
      <c r="M251" s="47">
        <v>498.74299999999999</v>
      </c>
      <c r="N251" s="47">
        <v>208.57400000000001</v>
      </c>
      <c r="O251" s="47">
        <v>781.00900000000001</v>
      </c>
      <c r="P251" s="47">
        <v>759.16300000000001</v>
      </c>
      <c r="Q251" s="47">
        <v>809.10799999999995</v>
      </c>
      <c r="R251" s="47">
        <v>381.47800000000001</v>
      </c>
      <c r="S251" s="47">
        <v>380.56549999999999</v>
      </c>
      <c r="T251" s="47">
        <v>770.16049999999996</v>
      </c>
      <c r="U251" s="47">
        <v>819.80700000000002</v>
      </c>
      <c r="V251" s="47">
        <v>466.58</v>
      </c>
      <c r="W251" s="47">
        <v>458.95249999999999</v>
      </c>
      <c r="X251" s="47">
        <v>886.19650000000001</v>
      </c>
      <c r="Y251" s="47">
        <v>736.93200000000002</v>
      </c>
      <c r="Z251" s="47">
        <v>362.52199999999999</v>
      </c>
      <c r="AA251" s="47">
        <v>733.16849999999999</v>
      </c>
      <c r="AB251" s="47">
        <v>676.91800000000001</v>
      </c>
      <c r="AC251" s="47">
        <v>474.113</v>
      </c>
      <c r="AD251" s="58">
        <v>434.709</v>
      </c>
    </row>
    <row r="252" spans="1:30" ht="15" customHeight="1" x14ac:dyDescent="0.25">
      <c r="A252" s="41" t="s">
        <v>512</v>
      </c>
      <c r="B252" s="46">
        <v>808.15599999999995</v>
      </c>
      <c r="C252" s="47">
        <v>918.69050000000004</v>
      </c>
      <c r="D252" s="47">
        <v>491.65199999999999</v>
      </c>
      <c r="E252" s="47">
        <v>507.95800000000003</v>
      </c>
      <c r="F252" s="47">
        <v>404.00299999999999</v>
      </c>
      <c r="G252" s="47">
        <v>698.87199999999996</v>
      </c>
      <c r="H252" s="47">
        <v>819.53700000000003</v>
      </c>
      <c r="I252" s="47">
        <v>880.70849999999996</v>
      </c>
      <c r="J252" s="47">
        <v>768.69</v>
      </c>
      <c r="K252" s="47">
        <v>453.75799999999998</v>
      </c>
      <c r="L252" s="47">
        <v>840.69550000000004</v>
      </c>
      <c r="M252" s="47">
        <v>552.34400000000005</v>
      </c>
      <c r="N252" s="47">
        <v>262.17500000000001</v>
      </c>
      <c r="O252" s="47">
        <v>727.40800000000002</v>
      </c>
      <c r="P252" s="47">
        <v>705.56200000000001</v>
      </c>
      <c r="Q252" s="47">
        <v>755.50699999999995</v>
      </c>
      <c r="R252" s="47">
        <v>327.87700000000001</v>
      </c>
      <c r="S252" s="47">
        <v>326.96449999999999</v>
      </c>
      <c r="T252" s="47">
        <v>716.55949999999996</v>
      </c>
      <c r="U252" s="47">
        <v>766.20600000000002</v>
      </c>
      <c r="V252" s="47">
        <v>412.97899999999998</v>
      </c>
      <c r="W252" s="47">
        <v>405.35149999999999</v>
      </c>
      <c r="X252" s="47">
        <v>832.59550000000002</v>
      </c>
      <c r="Y252" s="47">
        <v>683.33100000000002</v>
      </c>
      <c r="Z252" s="47">
        <v>353.17700000000002</v>
      </c>
      <c r="AA252" s="47">
        <v>679.5675</v>
      </c>
      <c r="AB252" s="47">
        <v>623.31700000000001</v>
      </c>
      <c r="AC252" s="47">
        <v>420.512</v>
      </c>
      <c r="AD252" s="58">
        <v>381.108</v>
      </c>
    </row>
    <row r="253" spans="1:30" ht="15" customHeight="1" x14ac:dyDescent="0.25">
      <c r="A253" s="41" t="s">
        <v>513</v>
      </c>
      <c r="B253" s="46">
        <v>808.15700000000004</v>
      </c>
      <c r="C253" s="47">
        <v>918.69150000000002</v>
      </c>
      <c r="D253" s="47">
        <v>491.65300000000002</v>
      </c>
      <c r="E253" s="47">
        <v>507.959</v>
      </c>
      <c r="F253" s="47">
        <v>404.00400000000002</v>
      </c>
      <c r="G253" s="47">
        <v>698.87099999999998</v>
      </c>
      <c r="H253" s="47">
        <v>819.53800000000001</v>
      </c>
      <c r="I253" s="47">
        <v>880.70950000000005</v>
      </c>
      <c r="J253" s="47">
        <v>768.69100000000003</v>
      </c>
      <c r="K253" s="47">
        <v>453.75900000000001</v>
      </c>
      <c r="L253" s="47">
        <v>840.69650000000001</v>
      </c>
      <c r="M253" s="47">
        <v>552.34299999999996</v>
      </c>
      <c r="N253" s="47">
        <v>262.17399999999998</v>
      </c>
      <c r="O253" s="47">
        <v>727.40899999999999</v>
      </c>
      <c r="P253" s="47">
        <v>705.56299999999999</v>
      </c>
      <c r="Q253" s="47">
        <v>755.50800000000004</v>
      </c>
      <c r="R253" s="47">
        <v>327.87799999999999</v>
      </c>
      <c r="S253" s="47">
        <v>326.96550000000002</v>
      </c>
      <c r="T253" s="47">
        <v>716.56050000000005</v>
      </c>
      <c r="U253" s="47">
        <v>766.20699999999999</v>
      </c>
      <c r="V253" s="47">
        <v>412.98</v>
      </c>
      <c r="W253" s="47">
        <v>405.35250000000002</v>
      </c>
      <c r="X253" s="47">
        <v>832.59649999999999</v>
      </c>
      <c r="Y253" s="47">
        <v>683.33199999999999</v>
      </c>
      <c r="Z253" s="47">
        <v>353.178</v>
      </c>
      <c r="AA253" s="47">
        <v>679.56849999999997</v>
      </c>
      <c r="AB253" s="47">
        <v>623.31799999999998</v>
      </c>
      <c r="AC253" s="47">
        <v>420.51299999999998</v>
      </c>
      <c r="AD253" s="58">
        <v>381.10899999999998</v>
      </c>
    </row>
    <row r="254" spans="1:30" ht="15" customHeight="1" x14ac:dyDescent="0.25">
      <c r="A254" s="41" t="s">
        <v>514</v>
      </c>
      <c r="B254" s="46">
        <v>783.02700000000004</v>
      </c>
      <c r="C254" s="47">
        <v>943.81949999999995</v>
      </c>
      <c r="D254" s="47">
        <v>516.78099999999995</v>
      </c>
      <c r="E254" s="47">
        <v>533.08699999999999</v>
      </c>
      <c r="F254" s="47">
        <v>378.87400000000002</v>
      </c>
      <c r="G254" s="47">
        <v>724.00099999999998</v>
      </c>
      <c r="H254" s="47">
        <v>844.66600000000005</v>
      </c>
      <c r="I254" s="47">
        <v>905.83749999999998</v>
      </c>
      <c r="J254" s="47">
        <v>743.56100000000004</v>
      </c>
      <c r="K254" s="47">
        <v>478.887</v>
      </c>
      <c r="L254" s="47">
        <v>865.82449999999994</v>
      </c>
      <c r="M254" s="47">
        <v>577.47299999999996</v>
      </c>
      <c r="N254" s="47">
        <v>287.30399999999997</v>
      </c>
      <c r="O254" s="47">
        <v>702.279</v>
      </c>
      <c r="P254" s="47">
        <v>680.43299999999999</v>
      </c>
      <c r="Q254" s="47">
        <v>730.37800000000004</v>
      </c>
      <c r="R254" s="47">
        <v>353.00599999999997</v>
      </c>
      <c r="S254" s="47">
        <v>352.09350000000001</v>
      </c>
      <c r="T254" s="47">
        <v>741.68849999999998</v>
      </c>
      <c r="U254" s="47">
        <v>741.077</v>
      </c>
      <c r="V254" s="47">
        <v>438.108</v>
      </c>
      <c r="W254" s="47">
        <v>430.48050000000001</v>
      </c>
      <c r="X254" s="47">
        <v>857.72450000000003</v>
      </c>
      <c r="Y254" s="47">
        <v>658.202</v>
      </c>
      <c r="Z254" s="47">
        <v>378.30599999999998</v>
      </c>
      <c r="AA254" s="47">
        <v>704.69650000000001</v>
      </c>
      <c r="AB254" s="47">
        <v>648.44600000000003</v>
      </c>
      <c r="AC254" s="47">
        <v>445.64100000000002</v>
      </c>
      <c r="AD254" s="58">
        <v>406.23700000000002</v>
      </c>
    </row>
    <row r="255" spans="1:30" ht="15" customHeight="1" x14ac:dyDescent="0.25">
      <c r="A255" s="41" t="s">
        <v>515</v>
      </c>
      <c r="B255" s="46">
        <v>741.28200000000004</v>
      </c>
      <c r="C255" s="47">
        <v>985.56449999999995</v>
      </c>
      <c r="D255" s="47">
        <v>558.52599999999995</v>
      </c>
      <c r="E255" s="47">
        <v>574.83199999999999</v>
      </c>
      <c r="F255" s="47">
        <v>337.12900000000002</v>
      </c>
      <c r="G255" s="47">
        <v>765.74599999999998</v>
      </c>
      <c r="H255" s="47">
        <v>886.41099999999994</v>
      </c>
      <c r="I255" s="47">
        <v>947.58249999999998</v>
      </c>
      <c r="J255" s="47">
        <v>701.81600000000003</v>
      </c>
      <c r="K255" s="47">
        <v>520.63199999999995</v>
      </c>
      <c r="L255" s="47">
        <v>907.56949999999995</v>
      </c>
      <c r="M255" s="47">
        <v>619.21799999999996</v>
      </c>
      <c r="N255" s="47">
        <v>329.04899999999998</v>
      </c>
      <c r="O255" s="47">
        <v>660.53399999999999</v>
      </c>
      <c r="P255" s="47">
        <v>638.68799999999999</v>
      </c>
      <c r="Q255" s="47">
        <v>688.63300000000004</v>
      </c>
      <c r="R255" s="47">
        <v>394.75099999999998</v>
      </c>
      <c r="S255" s="47">
        <v>393.83850000000001</v>
      </c>
      <c r="T255" s="47">
        <v>783.43349999999998</v>
      </c>
      <c r="U255" s="47">
        <v>699.33199999999999</v>
      </c>
      <c r="V255" s="47">
        <v>479.85300000000001</v>
      </c>
      <c r="W255" s="47">
        <v>472.22550000000001</v>
      </c>
      <c r="X255" s="47">
        <v>899.46950000000004</v>
      </c>
      <c r="Y255" s="47">
        <v>616.45699999999999</v>
      </c>
      <c r="Z255" s="47">
        <v>420.05099999999999</v>
      </c>
      <c r="AA255" s="47">
        <v>746.44150000000002</v>
      </c>
      <c r="AB255" s="47">
        <v>690.19100000000003</v>
      </c>
      <c r="AC255" s="47">
        <v>487.38600000000002</v>
      </c>
      <c r="AD255" s="58">
        <v>447.98200000000003</v>
      </c>
    </row>
    <row r="256" spans="1:30" ht="15" customHeight="1" x14ac:dyDescent="0.25">
      <c r="A256" s="41" t="s">
        <v>516</v>
      </c>
      <c r="B256" s="46">
        <v>728.40700000000004</v>
      </c>
      <c r="C256" s="47">
        <v>998.43949999999995</v>
      </c>
      <c r="D256" s="47">
        <v>571.40099999999995</v>
      </c>
      <c r="E256" s="47">
        <v>587.70699999999999</v>
      </c>
      <c r="F256" s="47">
        <v>324.25400000000002</v>
      </c>
      <c r="G256" s="47">
        <v>778.62099999999998</v>
      </c>
      <c r="H256" s="47">
        <v>899.28599999999994</v>
      </c>
      <c r="I256" s="47">
        <v>960.45749999999998</v>
      </c>
      <c r="J256" s="47">
        <v>688.94100000000003</v>
      </c>
      <c r="K256" s="47">
        <v>533.50699999999995</v>
      </c>
      <c r="L256" s="47">
        <v>920.44449999999995</v>
      </c>
      <c r="M256" s="47">
        <v>632.09299999999996</v>
      </c>
      <c r="N256" s="47">
        <v>341.92399999999998</v>
      </c>
      <c r="O256" s="47">
        <v>647.65899999999999</v>
      </c>
      <c r="P256" s="47">
        <v>625.81299999999999</v>
      </c>
      <c r="Q256" s="47">
        <v>675.75800000000004</v>
      </c>
      <c r="R256" s="47">
        <v>407.62599999999998</v>
      </c>
      <c r="S256" s="47">
        <v>406.71350000000001</v>
      </c>
      <c r="T256" s="47">
        <v>796.30849999999998</v>
      </c>
      <c r="U256" s="47">
        <v>686.45699999999999</v>
      </c>
      <c r="V256" s="47">
        <v>492.72800000000001</v>
      </c>
      <c r="W256" s="47">
        <v>485.10050000000001</v>
      </c>
      <c r="X256" s="47">
        <v>912.34450000000004</v>
      </c>
      <c r="Y256" s="47">
        <v>603.58199999999999</v>
      </c>
      <c r="Z256" s="47">
        <v>432.92599999999999</v>
      </c>
      <c r="AA256" s="47">
        <v>759.31650000000002</v>
      </c>
      <c r="AB256" s="47">
        <v>703.06600000000003</v>
      </c>
      <c r="AC256" s="47">
        <v>500.26100000000002</v>
      </c>
      <c r="AD256" s="58">
        <v>460.85700000000003</v>
      </c>
    </row>
    <row r="257" spans="1:30" ht="15" customHeight="1" x14ac:dyDescent="0.25">
      <c r="A257" s="41" t="s">
        <v>517</v>
      </c>
      <c r="B257" s="46">
        <v>694.97400000000005</v>
      </c>
      <c r="C257" s="47">
        <v>1031.8724999999999</v>
      </c>
      <c r="D257" s="47">
        <v>604.83399999999995</v>
      </c>
      <c r="E257" s="47">
        <v>621.14</v>
      </c>
      <c r="F257" s="47">
        <v>290.82100000000003</v>
      </c>
      <c r="G257" s="47">
        <v>812.05399999999997</v>
      </c>
      <c r="H257" s="47">
        <v>932.71900000000005</v>
      </c>
      <c r="I257" s="47">
        <v>993.89049999999997</v>
      </c>
      <c r="J257" s="47">
        <v>655.50800000000004</v>
      </c>
      <c r="K257" s="47">
        <v>566.94000000000005</v>
      </c>
      <c r="L257" s="47">
        <v>953.87750000000005</v>
      </c>
      <c r="M257" s="47">
        <v>665.52599999999995</v>
      </c>
      <c r="N257" s="47">
        <v>375.35700000000003</v>
      </c>
      <c r="O257" s="47">
        <v>614.226</v>
      </c>
      <c r="P257" s="47">
        <v>592.38</v>
      </c>
      <c r="Q257" s="47">
        <v>642.32500000000005</v>
      </c>
      <c r="R257" s="47">
        <v>441.05900000000003</v>
      </c>
      <c r="S257" s="47">
        <v>440.1465</v>
      </c>
      <c r="T257" s="47">
        <v>829.74149999999997</v>
      </c>
      <c r="U257" s="47">
        <v>653.024</v>
      </c>
      <c r="V257" s="47">
        <v>526.16099999999994</v>
      </c>
      <c r="W257" s="47">
        <v>518.5335</v>
      </c>
      <c r="X257" s="47">
        <v>945.77750000000003</v>
      </c>
      <c r="Y257" s="47">
        <v>570.149</v>
      </c>
      <c r="Z257" s="47">
        <v>466.35899999999998</v>
      </c>
      <c r="AA257" s="47">
        <v>792.74950000000001</v>
      </c>
      <c r="AB257" s="47">
        <v>736.49900000000002</v>
      </c>
      <c r="AC257" s="47">
        <v>533.69399999999996</v>
      </c>
      <c r="AD257" s="58">
        <v>494.29</v>
      </c>
    </row>
    <row r="258" spans="1:30" ht="15" customHeight="1" x14ac:dyDescent="0.25">
      <c r="A258" s="41" t="s">
        <v>518</v>
      </c>
      <c r="B258" s="46">
        <v>675.01099999999997</v>
      </c>
      <c r="C258" s="47">
        <v>1051.8354999999999</v>
      </c>
      <c r="D258" s="47">
        <v>624.79700000000003</v>
      </c>
      <c r="E258" s="47">
        <v>641.10299999999995</v>
      </c>
      <c r="F258" s="47">
        <v>270.858</v>
      </c>
      <c r="G258" s="47">
        <v>832.01700000000005</v>
      </c>
      <c r="H258" s="47">
        <v>952.68200000000002</v>
      </c>
      <c r="I258" s="47">
        <v>1013.8535000000001</v>
      </c>
      <c r="J258" s="47">
        <v>635.54499999999996</v>
      </c>
      <c r="K258" s="47">
        <v>586.90300000000002</v>
      </c>
      <c r="L258" s="47">
        <v>973.84050000000002</v>
      </c>
      <c r="M258" s="47">
        <v>685.48900000000003</v>
      </c>
      <c r="N258" s="47">
        <v>395.32</v>
      </c>
      <c r="O258" s="47">
        <v>594.26300000000003</v>
      </c>
      <c r="P258" s="47">
        <v>572.41700000000003</v>
      </c>
      <c r="Q258" s="47">
        <v>622.36199999999997</v>
      </c>
      <c r="R258" s="47">
        <v>461.02199999999999</v>
      </c>
      <c r="S258" s="47">
        <v>460.10950000000003</v>
      </c>
      <c r="T258" s="47">
        <v>849.70450000000005</v>
      </c>
      <c r="U258" s="47">
        <v>633.06100000000004</v>
      </c>
      <c r="V258" s="47">
        <v>546.12400000000002</v>
      </c>
      <c r="W258" s="47">
        <v>538.49649999999997</v>
      </c>
      <c r="X258" s="47">
        <v>965.7405</v>
      </c>
      <c r="Y258" s="47">
        <v>550.18600000000004</v>
      </c>
      <c r="Z258" s="47">
        <v>486.322</v>
      </c>
      <c r="AA258" s="47">
        <v>812.71249999999998</v>
      </c>
      <c r="AB258" s="47">
        <v>756.46199999999999</v>
      </c>
      <c r="AC258" s="47">
        <v>553.65700000000004</v>
      </c>
      <c r="AD258" s="58">
        <v>514.25300000000004</v>
      </c>
    </row>
    <row r="259" spans="1:30" ht="15" customHeight="1" x14ac:dyDescent="0.25">
      <c r="A259" s="41" t="s">
        <v>519</v>
      </c>
      <c r="B259" s="46">
        <v>622.73500000000001</v>
      </c>
      <c r="C259" s="47">
        <v>1051.3</v>
      </c>
      <c r="D259" s="47">
        <v>677.07299999999998</v>
      </c>
      <c r="E259" s="47">
        <v>693.37900000000002</v>
      </c>
      <c r="F259" s="47">
        <v>218.58199999999999</v>
      </c>
      <c r="G259" s="47">
        <v>884.29300000000001</v>
      </c>
      <c r="H259" s="47">
        <v>1004.958</v>
      </c>
      <c r="I259" s="47">
        <v>1013.318</v>
      </c>
      <c r="J259" s="47">
        <v>583.26900000000001</v>
      </c>
      <c r="K259" s="47">
        <v>639.17899999999997</v>
      </c>
      <c r="L259" s="47">
        <v>973.30499999999995</v>
      </c>
      <c r="M259" s="47">
        <v>737.76499999999999</v>
      </c>
      <c r="N259" s="47">
        <v>447.596</v>
      </c>
      <c r="O259" s="47">
        <v>541.98699999999997</v>
      </c>
      <c r="P259" s="47">
        <v>520.14099999999996</v>
      </c>
      <c r="Q259" s="47">
        <v>570.08600000000001</v>
      </c>
      <c r="R259" s="47">
        <v>513.298</v>
      </c>
      <c r="S259" s="47">
        <v>512.38549999999998</v>
      </c>
      <c r="T259" s="47">
        <v>901.98050000000001</v>
      </c>
      <c r="U259" s="47">
        <v>580.78499999999997</v>
      </c>
      <c r="V259" s="47">
        <v>598.4</v>
      </c>
      <c r="W259" s="47">
        <v>580.697</v>
      </c>
      <c r="X259" s="47">
        <v>965.20500000000004</v>
      </c>
      <c r="Y259" s="47">
        <v>497.91</v>
      </c>
      <c r="Z259" s="47">
        <v>538.59799999999996</v>
      </c>
      <c r="AA259" s="47">
        <v>812.17700000000002</v>
      </c>
      <c r="AB259" s="47">
        <v>808.73800000000006</v>
      </c>
      <c r="AC259" s="47">
        <v>605.93299999999999</v>
      </c>
      <c r="AD259" s="58">
        <v>566.529</v>
      </c>
    </row>
    <row r="260" spans="1:30" ht="15" customHeight="1" x14ac:dyDescent="0.25">
      <c r="A260" s="41" t="s">
        <v>520</v>
      </c>
      <c r="B260" s="46">
        <v>550.56799999999998</v>
      </c>
      <c r="C260" s="47">
        <v>979.13300000000004</v>
      </c>
      <c r="D260" s="47">
        <v>749.24</v>
      </c>
      <c r="E260" s="47">
        <v>765.54600000000005</v>
      </c>
      <c r="F260" s="47">
        <v>146.41499999999999</v>
      </c>
      <c r="G260" s="47">
        <v>956.46</v>
      </c>
      <c r="H260" s="47">
        <v>1077.125</v>
      </c>
      <c r="I260" s="47">
        <v>941.15099999999995</v>
      </c>
      <c r="J260" s="47">
        <v>511.10199999999998</v>
      </c>
      <c r="K260" s="47">
        <v>711.346</v>
      </c>
      <c r="L260" s="47">
        <v>901.13800000000003</v>
      </c>
      <c r="M260" s="47">
        <v>809.93200000000002</v>
      </c>
      <c r="N260" s="47">
        <v>519.76300000000003</v>
      </c>
      <c r="O260" s="47">
        <v>469.82</v>
      </c>
      <c r="P260" s="47">
        <v>447.97399999999999</v>
      </c>
      <c r="Q260" s="47">
        <v>497.91899999999998</v>
      </c>
      <c r="R260" s="47">
        <v>585.46500000000003</v>
      </c>
      <c r="S260" s="47">
        <v>584.55250000000001</v>
      </c>
      <c r="T260" s="47">
        <v>974.14750000000004</v>
      </c>
      <c r="U260" s="47">
        <v>508.61799999999999</v>
      </c>
      <c r="V260" s="47">
        <v>670.56700000000001</v>
      </c>
      <c r="W260" s="47">
        <v>508.53</v>
      </c>
      <c r="X260" s="47">
        <v>893.03800000000001</v>
      </c>
      <c r="Y260" s="47">
        <v>425.74299999999999</v>
      </c>
      <c r="Z260" s="47">
        <v>610.76499999999999</v>
      </c>
      <c r="AA260" s="47">
        <v>740.01</v>
      </c>
      <c r="AB260" s="47">
        <v>880.90499999999997</v>
      </c>
      <c r="AC260" s="47">
        <v>678.1</v>
      </c>
      <c r="AD260" s="58">
        <v>638.69600000000003</v>
      </c>
    </row>
    <row r="261" spans="1:30" ht="15" customHeight="1" x14ac:dyDescent="0.25">
      <c r="A261" s="41" t="s">
        <v>521</v>
      </c>
      <c r="B261" s="46">
        <v>491.774</v>
      </c>
      <c r="C261" s="47">
        <v>920.33900000000006</v>
      </c>
      <c r="D261" s="47">
        <v>808.03399999999999</v>
      </c>
      <c r="E261" s="47">
        <v>824.34</v>
      </c>
      <c r="F261" s="47">
        <v>87.620999999999995</v>
      </c>
      <c r="G261" s="47">
        <v>1015.254</v>
      </c>
      <c r="H261" s="47">
        <v>1135.9190000000001</v>
      </c>
      <c r="I261" s="47">
        <v>882.35699999999997</v>
      </c>
      <c r="J261" s="47">
        <v>452.30799999999999</v>
      </c>
      <c r="K261" s="47">
        <v>770.14</v>
      </c>
      <c r="L261" s="47">
        <v>842.34400000000005</v>
      </c>
      <c r="M261" s="47">
        <v>868.726</v>
      </c>
      <c r="N261" s="47">
        <v>578.55700000000002</v>
      </c>
      <c r="O261" s="47">
        <v>411.02600000000001</v>
      </c>
      <c r="P261" s="47">
        <v>389.18</v>
      </c>
      <c r="Q261" s="47">
        <v>439.125</v>
      </c>
      <c r="R261" s="47">
        <v>644.25900000000001</v>
      </c>
      <c r="S261" s="47">
        <v>528.12300000000005</v>
      </c>
      <c r="T261" s="47">
        <v>960.5625</v>
      </c>
      <c r="U261" s="47">
        <v>449.82400000000001</v>
      </c>
      <c r="V261" s="47">
        <v>729.36099999999999</v>
      </c>
      <c r="W261" s="47">
        <v>449.73599999999999</v>
      </c>
      <c r="X261" s="47">
        <v>834.24400000000003</v>
      </c>
      <c r="Y261" s="47">
        <v>366.94900000000001</v>
      </c>
      <c r="Z261" s="47">
        <v>669.55899999999997</v>
      </c>
      <c r="AA261" s="47">
        <v>681.21600000000001</v>
      </c>
      <c r="AB261" s="47">
        <v>939.69899999999996</v>
      </c>
      <c r="AC261" s="47">
        <v>736.89400000000001</v>
      </c>
      <c r="AD261" s="58">
        <v>647.79549999999995</v>
      </c>
    </row>
    <row r="262" spans="1:30" ht="15" customHeight="1" x14ac:dyDescent="0.25">
      <c r="A262" s="41" t="s">
        <v>522</v>
      </c>
      <c r="B262" s="46">
        <v>830.75599999999997</v>
      </c>
      <c r="C262" s="47">
        <v>896.09050000000002</v>
      </c>
      <c r="D262" s="47">
        <v>469.05200000000002</v>
      </c>
      <c r="E262" s="47">
        <v>485.358</v>
      </c>
      <c r="F262" s="47">
        <v>426.60300000000001</v>
      </c>
      <c r="G262" s="47">
        <v>721.47199999999998</v>
      </c>
      <c r="H262" s="47">
        <v>796.93700000000001</v>
      </c>
      <c r="I262" s="47">
        <v>858.10850000000005</v>
      </c>
      <c r="J262" s="47">
        <v>791.29</v>
      </c>
      <c r="K262" s="47">
        <v>431.15800000000002</v>
      </c>
      <c r="L262" s="47">
        <v>818.09550000000002</v>
      </c>
      <c r="M262" s="47">
        <v>574.94399999999996</v>
      </c>
      <c r="N262" s="47">
        <v>284.77499999999998</v>
      </c>
      <c r="O262" s="47">
        <v>750.00800000000004</v>
      </c>
      <c r="P262" s="47">
        <v>728.16200000000003</v>
      </c>
      <c r="Q262" s="47">
        <v>778.10699999999997</v>
      </c>
      <c r="R262" s="47">
        <v>305.27699999999999</v>
      </c>
      <c r="S262" s="47">
        <v>304.36450000000002</v>
      </c>
      <c r="T262" s="47">
        <v>693.95950000000005</v>
      </c>
      <c r="U262" s="47">
        <v>788.80600000000004</v>
      </c>
      <c r="V262" s="47">
        <v>390.37900000000002</v>
      </c>
      <c r="W262" s="47">
        <v>382.75150000000002</v>
      </c>
      <c r="X262" s="47">
        <v>809.99549999999999</v>
      </c>
      <c r="Y262" s="47">
        <v>705.93100000000004</v>
      </c>
      <c r="Z262" s="47">
        <v>330.577</v>
      </c>
      <c r="AA262" s="47">
        <v>656.96749999999997</v>
      </c>
      <c r="AB262" s="47">
        <v>600.71699999999998</v>
      </c>
      <c r="AC262" s="47">
        <v>397.91199999999998</v>
      </c>
      <c r="AD262" s="58">
        <v>358.50799999999998</v>
      </c>
    </row>
    <row r="263" spans="1:30" ht="15" customHeight="1" x14ac:dyDescent="0.25">
      <c r="A263" s="41" t="s">
        <v>523</v>
      </c>
      <c r="B263" s="46">
        <v>856.10749999999996</v>
      </c>
      <c r="C263" s="47">
        <v>856.1585</v>
      </c>
      <c r="D263" s="47">
        <v>429.12</v>
      </c>
      <c r="E263" s="47">
        <v>445.42599999999999</v>
      </c>
      <c r="F263" s="47">
        <v>466.53500000000003</v>
      </c>
      <c r="G263" s="47">
        <v>761.404</v>
      </c>
      <c r="H263" s="47">
        <v>757.005</v>
      </c>
      <c r="I263" s="47">
        <v>818.17650000000003</v>
      </c>
      <c r="J263" s="47">
        <v>816.64149999999995</v>
      </c>
      <c r="K263" s="47">
        <v>391.226</v>
      </c>
      <c r="L263" s="47">
        <v>778.1635</v>
      </c>
      <c r="M263" s="47">
        <v>614.87599999999998</v>
      </c>
      <c r="N263" s="47">
        <v>324.70699999999999</v>
      </c>
      <c r="O263" s="47">
        <v>775.35950000000003</v>
      </c>
      <c r="P263" s="47">
        <v>753.51350000000002</v>
      </c>
      <c r="Q263" s="47">
        <v>803.45849999999996</v>
      </c>
      <c r="R263" s="47">
        <v>265.34500000000003</v>
      </c>
      <c r="S263" s="47">
        <v>264.4325</v>
      </c>
      <c r="T263" s="47">
        <v>654.02750000000003</v>
      </c>
      <c r="U263" s="47">
        <v>814.15750000000003</v>
      </c>
      <c r="V263" s="47">
        <v>350.447</v>
      </c>
      <c r="W263" s="47">
        <v>342.81950000000001</v>
      </c>
      <c r="X263" s="47">
        <v>770.06349999999998</v>
      </c>
      <c r="Y263" s="47">
        <v>731.28250000000003</v>
      </c>
      <c r="Z263" s="47">
        <v>290.64499999999998</v>
      </c>
      <c r="AA263" s="47">
        <v>617.03549999999996</v>
      </c>
      <c r="AB263" s="47">
        <v>560.78499999999997</v>
      </c>
      <c r="AC263" s="47">
        <v>357.98</v>
      </c>
      <c r="AD263" s="58">
        <v>318.57600000000002</v>
      </c>
    </row>
    <row r="264" spans="1:30" ht="15" customHeight="1" x14ac:dyDescent="0.25">
      <c r="A264" s="41" t="s">
        <v>524</v>
      </c>
      <c r="B264" s="46">
        <v>839.80650000000003</v>
      </c>
      <c r="C264" s="47">
        <v>839.85749999999996</v>
      </c>
      <c r="D264" s="47">
        <v>443.13400000000001</v>
      </c>
      <c r="E264" s="47">
        <v>459.44</v>
      </c>
      <c r="F264" s="47">
        <v>482.83600000000001</v>
      </c>
      <c r="G264" s="47">
        <v>777.70500000000004</v>
      </c>
      <c r="H264" s="47">
        <v>771.01900000000001</v>
      </c>
      <c r="I264" s="47">
        <v>801.87549999999999</v>
      </c>
      <c r="J264" s="47">
        <v>800.34050000000002</v>
      </c>
      <c r="K264" s="47">
        <v>405.24</v>
      </c>
      <c r="L264" s="47">
        <v>761.86249999999995</v>
      </c>
      <c r="M264" s="47">
        <v>631.17700000000002</v>
      </c>
      <c r="N264" s="47">
        <v>341.00799999999998</v>
      </c>
      <c r="O264" s="47">
        <v>759.05849999999998</v>
      </c>
      <c r="P264" s="47">
        <v>737.21249999999998</v>
      </c>
      <c r="Q264" s="47">
        <v>787.15750000000003</v>
      </c>
      <c r="R264" s="47">
        <v>279.35899999999998</v>
      </c>
      <c r="S264" s="47">
        <v>248.13149999999999</v>
      </c>
      <c r="T264" s="47">
        <v>668.04150000000004</v>
      </c>
      <c r="U264" s="47">
        <v>797.85649999999998</v>
      </c>
      <c r="V264" s="47">
        <v>364.46100000000001</v>
      </c>
      <c r="W264" s="47">
        <v>326.51850000000002</v>
      </c>
      <c r="X264" s="47">
        <v>753.76250000000005</v>
      </c>
      <c r="Y264" s="47">
        <v>714.98149999999998</v>
      </c>
      <c r="Z264" s="47">
        <v>304.65899999999999</v>
      </c>
      <c r="AA264" s="47">
        <v>600.73450000000003</v>
      </c>
      <c r="AB264" s="47">
        <v>574.79899999999998</v>
      </c>
      <c r="AC264" s="47">
        <v>371.99400000000003</v>
      </c>
      <c r="AD264" s="58">
        <v>302.27499999999998</v>
      </c>
    </row>
    <row r="265" spans="1:30" ht="15" customHeight="1" x14ac:dyDescent="0.25">
      <c r="A265" s="41" t="s">
        <v>525</v>
      </c>
      <c r="B265" s="46">
        <v>824.78949999999998</v>
      </c>
      <c r="C265" s="47">
        <v>824.84050000000002</v>
      </c>
      <c r="D265" s="47">
        <v>428.11700000000002</v>
      </c>
      <c r="E265" s="47">
        <v>444.423</v>
      </c>
      <c r="F265" s="47">
        <v>497.85300000000001</v>
      </c>
      <c r="G265" s="47">
        <v>792.72199999999998</v>
      </c>
      <c r="H265" s="47">
        <v>756.00199999999995</v>
      </c>
      <c r="I265" s="47">
        <v>786.85850000000005</v>
      </c>
      <c r="J265" s="47">
        <v>785.32349999999997</v>
      </c>
      <c r="K265" s="47">
        <v>390.22300000000001</v>
      </c>
      <c r="L265" s="47">
        <v>746.84550000000002</v>
      </c>
      <c r="M265" s="47">
        <v>646.19399999999996</v>
      </c>
      <c r="N265" s="47">
        <v>356.02499999999998</v>
      </c>
      <c r="O265" s="47">
        <v>744.04150000000004</v>
      </c>
      <c r="P265" s="47">
        <v>722.19550000000004</v>
      </c>
      <c r="Q265" s="47">
        <v>772.14049999999997</v>
      </c>
      <c r="R265" s="47">
        <v>264.34199999999998</v>
      </c>
      <c r="S265" s="47">
        <v>233.11449999999999</v>
      </c>
      <c r="T265" s="47">
        <v>653.02449999999999</v>
      </c>
      <c r="U265" s="47">
        <v>782.83950000000004</v>
      </c>
      <c r="V265" s="47">
        <v>349.44400000000002</v>
      </c>
      <c r="W265" s="47">
        <v>311.50150000000002</v>
      </c>
      <c r="X265" s="47">
        <v>738.74549999999999</v>
      </c>
      <c r="Y265" s="47">
        <v>699.96450000000004</v>
      </c>
      <c r="Z265" s="47">
        <v>289.642</v>
      </c>
      <c r="AA265" s="47">
        <v>585.71749999999997</v>
      </c>
      <c r="AB265" s="47">
        <v>559.78200000000004</v>
      </c>
      <c r="AC265" s="47">
        <v>356.97699999999998</v>
      </c>
      <c r="AD265" s="58">
        <v>287.25799999999998</v>
      </c>
    </row>
    <row r="266" spans="1:30" ht="15" customHeight="1" x14ac:dyDescent="0.25">
      <c r="A266" s="41" t="s">
        <v>526</v>
      </c>
      <c r="B266" s="46">
        <v>789.42949999999996</v>
      </c>
      <c r="C266" s="47">
        <v>789.48050000000001</v>
      </c>
      <c r="D266" s="47">
        <v>392.75700000000001</v>
      </c>
      <c r="E266" s="47">
        <v>409.06299999999999</v>
      </c>
      <c r="F266" s="47">
        <v>533.21299999999997</v>
      </c>
      <c r="G266" s="47">
        <v>828.08199999999999</v>
      </c>
      <c r="H266" s="47">
        <v>720.64200000000005</v>
      </c>
      <c r="I266" s="47">
        <v>751.49850000000004</v>
      </c>
      <c r="J266" s="47">
        <v>749.96349999999995</v>
      </c>
      <c r="K266" s="47">
        <v>354.863</v>
      </c>
      <c r="L266" s="47">
        <v>711.4855</v>
      </c>
      <c r="M266" s="47">
        <v>681.55399999999997</v>
      </c>
      <c r="N266" s="47">
        <v>391.38499999999999</v>
      </c>
      <c r="O266" s="47">
        <v>708.68150000000003</v>
      </c>
      <c r="P266" s="47">
        <v>686.83550000000002</v>
      </c>
      <c r="Q266" s="47">
        <v>736.78049999999996</v>
      </c>
      <c r="R266" s="47">
        <v>228.982</v>
      </c>
      <c r="S266" s="47">
        <v>197.75450000000001</v>
      </c>
      <c r="T266" s="47">
        <v>617.66449999999998</v>
      </c>
      <c r="U266" s="47">
        <v>747.47950000000003</v>
      </c>
      <c r="V266" s="47">
        <v>314.084</v>
      </c>
      <c r="W266" s="47">
        <v>276.14150000000001</v>
      </c>
      <c r="X266" s="47">
        <v>703.38549999999998</v>
      </c>
      <c r="Y266" s="47">
        <v>664.60450000000003</v>
      </c>
      <c r="Z266" s="47">
        <v>254.28200000000001</v>
      </c>
      <c r="AA266" s="47">
        <v>550.35749999999996</v>
      </c>
      <c r="AB266" s="47">
        <v>524.42200000000003</v>
      </c>
      <c r="AC266" s="47">
        <v>321.61700000000002</v>
      </c>
      <c r="AD266" s="58">
        <v>251.898</v>
      </c>
    </row>
    <row r="267" spans="1:30" ht="15" customHeight="1" x14ac:dyDescent="0.25">
      <c r="A267" s="41" t="s">
        <v>527</v>
      </c>
      <c r="B267" s="46">
        <v>708.94799999999998</v>
      </c>
      <c r="C267" s="47">
        <v>624.52300000000002</v>
      </c>
      <c r="D267" s="47">
        <v>528.572</v>
      </c>
      <c r="E267" s="47">
        <v>393.11799999999999</v>
      </c>
      <c r="F267" s="47">
        <v>792.06899999999996</v>
      </c>
      <c r="G267" s="47">
        <v>1070.3030000000001</v>
      </c>
      <c r="H267" s="47">
        <v>704.697</v>
      </c>
      <c r="I267" s="47">
        <v>586.54100000000005</v>
      </c>
      <c r="J267" s="47">
        <v>669.48199999999997</v>
      </c>
      <c r="K267" s="47">
        <v>490.678</v>
      </c>
      <c r="L267" s="47">
        <v>546.52800000000002</v>
      </c>
      <c r="M267" s="47">
        <v>923.77499999999998</v>
      </c>
      <c r="N267" s="47">
        <v>633.60599999999999</v>
      </c>
      <c r="O267" s="47">
        <v>628.20000000000005</v>
      </c>
      <c r="P267" s="47">
        <v>606.35400000000004</v>
      </c>
      <c r="Q267" s="47">
        <v>656.29899999999998</v>
      </c>
      <c r="R267" s="47">
        <v>303.60899999999998</v>
      </c>
      <c r="S267" s="47">
        <v>126.6305</v>
      </c>
      <c r="T267" s="47">
        <v>601.71950000000004</v>
      </c>
      <c r="U267" s="47">
        <v>666.99800000000005</v>
      </c>
      <c r="V267" s="47">
        <v>298.13900000000001</v>
      </c>
      <c r="W267" s="47">
        <v>205.01750000000001</v>
      </c>
      <c r="X267" s="47">
        <v>538.428</v>
      </c>
      <c r="Y267" s="47">
        <v>584.12300000000005</v>
      </c>
      <c r="Z267" s="47">
        <v>443.45800000000003</v>
      </c>
      <c r="AA267" s="47">
        <v>385.4</v>
      </c>
      <c r="AB267" s="47">
        <v>508.47699999999998</v>
      </c>
      <c r="AC267" s="47">
        <v>457.43200000000002</v>
      </c>
      <c r="AD267" s="58">
        <v>6.9580000000000002</v>
      </c>
    </row>
    <row r="268" spans="1:30" ht="15" customHeight="1" x14ac:dyDescent="0.25">
      <c r="A268" s="41" t="s">
        <v>528</v>
      </c>
      <c r="B268" s="46">
        <v>650.63049999999998</v>
      </c>
      <c r="C268" s="47">
        <v>650.68150000000003</v>
      </c>
      <c r="D268" s="47">
        <v>514.25800000000004</v>
      </c>
      <c r="E268" s="47">
        <v>499.25900000000001</v>
      </c>
      <c r="F268" s="47">
        <v>724.39400000000001</v>
      </c>
      <c r="G268" s="47">
        <v>1002.628</v>
      </c>
      <c r="H268" s="47">
        <v>810.83799999999997</v>
      </c>
      <c r="I268" s="47">
        <v>612.69949999999994</v>
      </c>
      <c r="J268" s="47">
        <v>611.16449999999998</v>
      </c>
      <c r="K268" s="47">
        <v>476.36399999999998</v>
      </c>
      <c r="L268" s="47">
        <v>572.68650000000002</v>
      </c>
      <c r="M268" s="47">
        <v>856.1</v>
      </c>
      <c r="N268" s="47">
        <v>565.93100000000004</v>
      </c>
      <c r="O268" s="47">
        <v>569.88250000000005</v>
      </c>
      <c r="P268" s="47">
        <v>548.03650000000005</v>
      </c>
      <c r="Q268" s="47">
        <v>597.98149999999998</v>
      </c>
      <c r="R268" s="47">
        <v>350.483</v>
      </c>
      <c r="S268" s="47">
        <v>58.955500000000001</v>
      </c>
      <c r="T268" s="47">
        <v>690.90499999999997</v>
      </c>
      <c r="U268" s="47">
        <v>608.68050000000005</v>
      </c>
      <c r="V268" s="47">
        <v>404.28</v>
      </c>
      <c r="W268" s="47">
        <v>137.3425</v>
      </c>
      <c r="X268" s="47">
        <v>564.5865</v>
      </c>
      <c r="Y268" s="47">
        <v>525.80550000000005</v>
      </c>
      <c r="Z268" s="47">
        <v>375.78300000000002</v>
      </c>
      <c r="AA268" s="47">
        <v>411.55849999999998</v>
      </c>
      <c r="AB268" s="47">
        <v>614.61800000000005</v>
      </c>
      <c r="AC268" s="47">
        <v>443.11799999999999</v>
      </c>
      <c r="AD268" s="58">
        <v>113.099</v>
      </c>
    </row>
    <row r="269" spans="1:30" ht="15" customHeight="1" x14ac:dyDescent="0.25">
      <c r="A269" s="41" t="s">
        <v>529</v>
      </c>
      <c r="B269" s="46">
        <v>652.17200000000003</v>
      </c>
      <c r="C269" s="47">
        <v>680.00350000000003</v>
      </c>
      <c r="D269" s="47">
        <v>543.58000000000004</v>
      </c>
      <c r="E269" s="47">
        <v>528.58100000000002</v>
      </c>
      <c r="F269" s="47">
        <v>753.71600000000001</v>
      </c>
      <c r="G269" s="47">
        <v>1031.95</v>
      </c>
      <c r="H269" s="47">
        <v>840.16</v>
      </c>
      <c r="I269" s="47">
        <v>642.02149999999995</v>
      </c>
      <c r="J269" s="47">
        <v>612.70600000000002</v>
      </c>
      <c r="K269" s="47">
        <v>505.68599999999998</v>
      </c>
      <c r="L269" s="47">
        <v>602.00850000000003</v>
      </c>
      <c r="M269" s="47">
        <v>885.42200000000003</v>
      </c>
      <c r="N269" s="47">
        <v>595.25300000000004</v>
      </c>
      <c r="O269" s="47">
        <v>571.42399999999998</v>
      </c>
      <c r="P269" s="47">
        <v>549.57799999999997</v>
      </c>
      <c r="Q269" s="47">
        <v>599.52300000000002</v>
      </c>
      <c r="R269" s="47">
        <v>379.80500000000001</v>
      </c>
      <c r="S269" s="47">
        <v>88.277500000000003</v>
      </c>
      <c r="T269" s="47">
        <v>720.22699999999998</v>
      </c>
      <c r="U269" s="47">
        <v>610.22199999999998</v>
      </c>
      <c r="V269" s="47">
        <v>433.60199999999998</v>
      </c>
      <c r="W269" s="47">
        <v>138.88399999999999</v>
      </c>
      <c r="X269" s="47">
        <v>593.9085</v>
      </c>
      <c r="Y269" s="47">
        <v>527.34699999999998</v>
      </c>
      <c r="Z269" s="47">
        <v>405.10500000000002</v>
      </c>
      <c r="AA269" s="47">
        <v>440.88049999999998</v>
      </c>
      <c r="AB269" s="47">
        <v>643.94000000000005</v>
      </c>
      <c r="AC269" s="47">
        <v>472.44</v>
      </c>
      <c r="AD269" s="58">
        <v>142.42099999999999</v>
      </c>
    </row>
    <row r="270" spans="1:30" ht="15" customHeight="1" x14ac:dyDescent="0.25">
      <c r="A270" s="41" t="s">
        <v>530</v>
      </c>
      <c r="B270" s="46">
        <v>640.14099999999996</v>
      </c>
      <c r="C270" s="47">
        <v>679.50400000000002</v>
      </c>
      <c r="D270" s="47">
        <v>555.61099999999999</v>
      </c>
      <c r="E270" s="47">
        <v>540.61199999999997</v>
      </c>
      <c r="F270" s="47">
        <v>765.74699999999996</v>
      </c>
      <c r="G270" s="47">
        <v>1043.981</v>
      </c>
      <c r="H270" s="47">
        <v>852.19100000000003</v>
      </c>
      <c r="I270" s="47">
        <v>641.52200000000005</v>
      </c>
      <c r="J270" s="47">
        <v>600.67499999999995</v>
      </c>
      <c r="K270" s="47">
        <v>517.71699999999998</v>
      </c>
      <c r="L270" s="47">
        <v>601.50900000000001</v>
      </c>
      <c r="M270" s="47">
        <v>897.45299999999997</v>
      </c>
      <c r="N270" s="47">
        <v>607.28399999999999</v>
      </c>
      <c r="O270" s="47">
        <v>559.39300000000003</v>
      </c>
      <c r="P270" s="47">
        <v>537.54700000000003</v>
      </c>
      <c r="Q270" s="47">
        <v>587.49199999999996</v>
      </c>
      <c r="R270" s="47">
        <v>391.83600000000001</v>
      </c>
      <c r="S270" s="47">
        <v>99.004000000000005</v>
      </c>
      <c r="T270" s="47">
        <v>719.72749999999996</v>
      </c>
      <c r="U270" s="47">
        <v>598.19100000000003</v>
      </c>
      <c r="V270" s="47">
        <v>445.63299999999998</v>
      </c>
      <c r="W270" s="47">
        <v>126.85299999999999</v>
      </c>
      <c r="X270" s="47">
        <v>593.40899999999999</v>
      </c>
      <c r="Y270" s="47">
        <v>515.31600000000003</v>
      </c>
      <c r="Z270" s="47">
        <v>417.13600000000002</v>
      </c>
      <c r="AA270" s="47">
        <v>440.38099999999997</v>
      </c>
      <c r="AB270" s="47">
        <v>655.971</v>
      </c>
      <c r="AC270" s="47">
        <v>484.471</v>
      </c>
      <c r="AD270" s="58">
        <v>154.452</v>
      </c>
    </row>
    <row r="271" spans="1:30" ht="15" customHeight="1" x14ac:dyDescent="0.25">
      <c r="A271" s="41" t="s">
        <v>531</v>
      </c>
      <c r="B271" s="46">
        <v>626.90099999999995</v>
      </c>
      <c r="C271" s="47">
        <v>666.26400000000001</v>
      </c>
      <c r="D271" s="47">
        <v>568.851</v>
      </c>
      <c r="E271" s="47">
        <v>553.85199999999998</v>
      </c>
      <c r="F271" s="47">
        <v>778.98699999999997</v>
      </c>
      <c r="G271" s="47">
        <v>1057.221</v>
      </c>
      <c r="H271" s="47">
        <v>865.43100000000004</v>
      </c>
      <c r="I271" s="47">
        <v>628.28200000000004</v>
      </c>
      <c r="J271" s="47">
        <v>587.43499999999995</v>
      </c>
      <c r="K271" s="47">
        <v>530.95699999999999</v>
      </c>
      <c r="L271" s="47">
        <v>588.26900000000001</v>
      </c>
      <c r="M271" s="47">
        <v>910.69299999999998</v>
      </c>
      <c r="N271" s="47">
        <v>620.524</v>
      </c>
      <c r="O271" s="47">
        <v>546.15300000000002</v>
      </c>
      <c r="P271" s="47">
        <v>524.30700000000002</v>
      </c>
      <c r="Q271" s="47">
        <v>574.25199999999995</v>
      </c>
      <c r="R271" s="47">
        <v>405.07600000000002</v>
      </c>
      <c r="S271" s="47">
        <v>85.763999999999996</v>
      </c>
      <c r="T271" s="47">
        <v>706.48749999999995</v>
      </c>
      <c r="U271" s="47">
        <v>584.95100000000002</v>
      </c>
      <c r="V271" s="47">
        <v>458.87299999999999</v>
      </c>
      <c r="W271" s="47">
        <v>113.613</v>
      </c>
      <c r="X271" s="47">
        <v>580.16899999999998</v>
      </c>
      <c r="Y271" s="47">
        <v>502.07600000000002</v>
      </c>
      <c r="Z271" s="47">
        <v>430.37599999999998</v>
      </c>
      <c r="AA271" s="47">
        <v>427.14100000000002</v>
      </c>
      <c r="AB271" s="47">
        <v>669.21100000000001</v>
      </c>
      <c r="AC271" s="47">
        <v>497.71100000000001</v>
      </c>
      <c r="AD271" s="58">
        <v>167.69200000000001</v>
      </c>
    </row>
    <row r="272" spans="1:30" ht="15" customHeight="1" x14ac:dyDescent="0.25">
      <c r="A272" s="41" t="s">
        <v>532</v>
      </c>
      <c r="B272" s="46">
        <v>619.35500000000002</v>
      </c>
      <c r="C272" s="47">
        <v>658.71799999999996</v>
      </c>
      <c r="D272" s="47">
        <v>576.39700000000005</v>
      </c>
      <c r="E272" s="47">
        <v>561.39800000000002</v>
      </c>
      <c r="F272" s="47">
        <v>786.53300000000002</v>
      </c>
      <c r="G272" s="47">
        <v>1064.7670000000001</v>
      </c>
      <c r="H272" s="47">
        <v>872.97699999999998</v>
      </c>
      <c r="I272" s="47">
        <v>620.73599999999999</v>
      </c>
      <c r="J272" s="47">
        <v>579.88900000000001</v>
      </c>
      <c r="K272" s="47">
        <v>538.50300000000004</v>
      </c>
      <c r="L272" s="47">
        <v>580.72299999999996</v>
      </c>
      <c r="M272" s="47">
        <v>918.23900000000003</v>
      </c>
      <c r="N272" s="47">
        <v>628.07000000000005</v>
      </c>
      <c r="O272" s="47">
        <v>538.60699999999997</v>
      </c>
      <c r="P272" s="47">
        <v>516.76099999999997</v>
      </c>
      <c r="Q272" s="47">
        <v>566.70600000000002</v>
      </c>
      <c r="R272" s="47">
        <v>412.62200000000001</v>
      </c>
      <c r="S272" s="47">
        <v>78.218000000000004</v>
      </c>
      <c r="T272" s="47">
        <v>698.94150000000002</v>
      </c>
      <c r="U272" s="47">
        <v>577.40499999999997</v>
      </c>
      <c r="V272" s="47">
        <v>466.41899999999998</v>
      </c>
      <c r="W272" s="47">
        <v>106.06699999999999</v>
      </c>
      <c r="X272" s="47">
        <v>572.62300000000005</v>
      </c>
      <c r="Y272" s="47">
        <v>494.53</v>
      </c>
      <c r="Z272" s="47">
        <v>437.92200000000003</v>
      </c>
      <c r="AA272" s="47">
        <v>419.59500000000003</v>
      </c>
      <c r="AB272" s="47">
        <v>676.75699999999995</v>
      </c>
      <c r="AC272" s="47">
        <v>505.25700000000001</v>
      </c>
      <c r="AD272" s="58">
        <v>175.238</v>
      </c>
    </row>
    <row r="273" spans="1:30" ht="15" customHeight="1" x14ac:dyDescent="0.25">
      <c r="A273" s="41" t="s">
        <v>533</v>
      </c>
      <c r="B273" s="46">
        <v>603.24099999999999</v>
      </c>
      <c r="C273" s="47">
        <v>642.60400000000004</v>
      </c>
      <c r="D273" s="47">
        <v>582.93550000000005</v>
      </c>
      <c r="E273" s="47">
        <v>567.93650000000002</v>
      </c>
      <c r="F273" s="47">
        <v>793.07150000000001</v>
      </c>
      <c r="G273" s="47">
        <v>1071.3054999999999</v>
      </c>
      <c r="H273" s="47">
        <v>879.51549999999997</v>
      </c>
      <c r="I273" s="47">
        <v>604.62199999999996</v>
      </c>
      <c r="J273" s="47">
        <v>563.77499999999998</v>
      </c>
      <c r="K273" s="47">
        <v>545.04150000000004</v>
      </c>
      <c r="L273" s="47">
        <v>564.60900000000004</v>
      </c>
      <c r="M273" s="47">
        <v>924.77750000000003</v>
      </c>
      <c r="N273" s="47">
        <v>634.60850000000005</v>
      </c>
      <c r="O273" s="47">
        <v>522.49300000000005</v>
      </c>
      <c r="P273" s="47">
        <v>500.64699999999999</v>
      </c>
      <c r="Q273" s="47">
        <v>550.59199999999998</v>
      </c>
      <c r="R273" s="47">
        <v>419.16050000000001</v>
      </c>
      <c r="S273" s="47">
        <v>62.103999999999999</v>
      </c>
      <c r="T273" s="47">
        <v>682.82749999999999</v>
      </c>
      <c r="U273" s="47">
        <v>561.29100000000005</v>
      </c>
      <c r="V273" s="47">
        <v>472.95749999999998</v>
      </c>
      <c r="W273" s="47">
        <v>89.953000000000003</v>
      </c>
      <c r="X273" s="47">
        <v>556.50900000000001</v>
      </c>
      <c r="Y273" s="47">
        <v>478.416</v>
      </c>
      <c r="Z273" s="47">
        <v>444.46050000000002</v>
      </c>
      <c r="AA273" s="47">
        <v>403.48099999999999</v>
      </c>
      <c r="AB273" s="47">
        <v>683.29549999999995</v>
      </c>
      <c r="AC273" s="47">
        <v>511.7955</v>
      </c>
      <c r="AD273" s="58">
        <v>181.7765</v>
      </c>
    </row>
    <row r="274" spans="1:30" ht="15" customHeight="1" x14ac:dyDescent="0.25">
      <c r="A274" s="41" t="s">
        <v>534</v>
      </c>
      <c r="B274" s="46">
        <v>593.24099999999999</v>
      </c>
      <c r="C274" s="47">
        <v>632.60400000000004</v>
      </c>
      <c r="D274" s="47">
        <v>572.93550000000005</v>
      </c>
      <c r="E274" s="47">
        <v>557.93650000000002</v>
      </c>
      <c r="F274" s="47">
        <v>783.07150000000001</v>
      </c>
      <c r="G274" s="47">
        <v>1061.3054999999999</v>
      </c>
      <c r="H274" s="47">
        <v>869.51549999999997</v>
      </c>
      <c r="I274" s="47">
        <v>594.62199999999996</v>
      </c>
      <c r="J274" s="47">
        <v>553.77499999999998</v>
      </c>
      <c r="K274" s="47">
        <v>535.04150000000004</v>
      </c>
      <c r="L274" s="47">
        <v>554.60900000000004</v>
      </c>
      <c r="M274" s="47">
        <v>914.77750000000003</v>
      </c>
      <c r="N274" s="47">
        <v>624.60850000000005</v>
      </c>
      <c r="O274" s="47">
        <v>512.49300000000005</v>
      </c>
      <c r="P274" s="47">
        <v>490.64699999999999</v>
      </c>
      <c r="Q274" s="47">
        <v>540.59199999999998</v>
      </c>
      <c r="R274" s="47">
        <v>409.16050000000001</v>
      </c>
      <c r="S274" s="47">
        <v>52.103999999999999</v>
      </c>
      <c r="T274" s="47">
        <v>672.82749999999999</v>
      </c>
      <c r="U274" s="47">
        <v>551.29100000000005</v>
      </c>
      <c r="V274" s="47">
        <v>462.95749999999998</v>
      </c>
      <c r="W274" s="47">
        <v>79.953000000000003</v>
      </c>
      <c r="X274" s="47">
        <v>546.50900000000001</v>
      </c>
      <c r="Y274" s="47">
        <v>468.416</v>
      </c>
      <c r="Z274" s="47">
        <v>434.46050000000002</v>
      </c>
      <c r="AA274" s="47">
        <v>393.48099999999999</v>
      </c>
      <c r="AB274" s="47">
        <v>673.29549999999995</v>
      </c>
      <c r="AC274" s="47">
        <v>501.7955</v>
      </c>
      <c r="AD274" s="58">
        <v>171.7765</v>
      </c>
    </row>
    <row r="275" spans="1:30" ht="15" customHeight="1" x14ac:dyDescent="0.25">
      <c r="A275" s="41" t="s">
        <v>535</v>
      </c>
      <c r="B275" s="46">
        <v>578.601</v>
      </c>
      <c r="C275" s="47">
        <v>617.96400000000006</v>
      </c>
      <c r="D275" s="47">
        <v>558.29549999999995</v>
      </c>
      <c r="E275" s="47">
        <v>543.29650000000004</v>
      </c>
      <c r="F275" s="47">
        <v>768.43150000000003</v>
      </c>
      <c r="G275" s="47">
        <v>1046.6655000000001</v>
      </c>
      <c r="H275" s="47">
        <v>854.87549999999999</v>
      </c>
      <c r="I275" s="47">
        <v>579.98199999999997</v>
      </c>
      <c r="J275" s="47">
        <v>539.13499999999999</v>
      </c>
      <c r="K275" s="47">
        <v>520.40150000000006</v>
      </c>
      <c r="L275" s="47">
        <v>539.96900000000005</v>
      </c>
      <c r="M275" s="47">
        <v>900.13750000000005</v>
      </c>
      <c r="N275" s="47">
        <v>609.96849999999995</v>
      </c>
      <c r="O275" s="47">
        <v>497.85300000000001</v>
      </c>
      <c r="P275" s="47">
        <v>476.00700000000001</v>
      </c>
      <c r="Q275" s="47">
        <v>525.952</v>
      </c>
      <c r="R275" s="47">
        <v>394.52050000000003</v>
      </c>
      <c r="S275" s="47">
        <v>37.463999999999999</v>
      </c>
      <c r="T275" s="47">
        <v>658.1875</v>
      </c>
      <c r="U275" s="47">
        <v>536.65099999999995</v>
      </c>
      <c r="V275" s="47">
        <v>448.3175</v>
      </c>
      <c r="W275" s="47">
        <v>65.313000000000002</v>
      </c>
      <c r="X275" s="47">
        <v>531.86900000000003</v>
      </c>
      <c r="Y275" s="47">
        <v>453.77600000000001</v>
      </c>
      <c r="Z275" s="47">
        <v>419.82049999999998</v>
      </c>
      <c r="AA275" s="47">
        <v>378.84100000000001</v>
      </c>
      <c r="AB275" s="47">
        <v>658.65549999999996</v>
      </c>
      <c r="AC275" s="47">
        <v>487.15550000000002</v>
      </c>
      <c r="AD275" s="58">
        <v>157.13650000000001</v>
      </c>
    </row>
    <row r="276" spans="1:30" ht="15" customHeight="1" x14ac:dyDescent="0.25">
      <c r="A276" s="41" t="s">
        <v>536</v>
      </c>
      <c r="B276" s="46">
        <v>573.20600000000002</v>
      </c>
      <c r="C276" s="47">
        <v>612.56899999999996</v>
      </c>
      <c r="D276" s="47">
        <v>552.90049999999997</v>
      </c>
      <c r="E276" s="47">
        <v>537.90150000000006</v>
      </c>
      <c r="F276" s="47">
        <v>763.03650000000005</v>
      </c>
      <c r="G276" s="47">
        <v>1041.2705000000001</v>
      </c>
      <c r="H276" s="47">
        <v>849.48050000000001</v>
      </c>
      <c r="I276" s="47">
        <v>574.58699999999999</v>
      </c>
      <c r="J276" s="47">
        <v>533.74</v>
      </c>
      <c r="K276" s="47">
        <v>515.00649999999996</v>
      </c>
      <c r="L276" s="47">
        <v>534.57399999999996</v>
      </c>
      <c r="M276" s="47">
        <v>894.74249999999995</v>
      </c>
      <c r="N276" s="47">
        <v>604.57349999999997</v>
      </c>
      <c r="O276" s="47">
        <v>492.45800000000003</v>
      </c>
      <c r="P276" s="47">
        <v>470.61200000000002</v>
      </c>
      <c r="Q276" s="47">
        <v>520.55700000000002</v>
      </c>
      <c r="R276" s="47">
        <v>389.12549999999999</v>
      </c>
      <c r="S276" s="47">
        <v>32.069000000000003</v>
      </c>
      <c r="T276" s="47">
        <v>652.79250000000002</v>
      </c>
      <c r="U276" s="47">
        <v>531.25599999999997</v>
      </c>
      <c r="V276" s="47">
        <v>442.92250000000001</v>
      </c>
      <c r="W276" s="47">
        <v>59.917999999999999</v>
      </c>
      <c r="X276" s="47">
        <v>526.47400000000005</v>
      </c>
      <c r="Y276" s="47">
        <v>448.38099999999997</v>
      </c>
      <c r="Z276" s="47">
        <v>414.4255</v>
      </c>
      <c r="AA276" s="47">
        <v>373.44600000000003</v>
      </c>
      <c r="AB276" s="47">
        <v>653.26049999999998</v>
      </c>
      <c r="AC276" s="47">
        <v>481.76049999999998</v>
      </c>
      <c r="AD276" s="58">
        <v>151.7415</v>
      </c>
    </row>
    <row r="277" spans="1:30" ht="15" customHeight="1" x14ac:dyDescent="0.25">
      <c r="A277" s="41" t="s">
        <v>17</v>
      </c>
      <c r="B277" s="46">
        <v>1235.809</v>
      </c>
      <c r="C277" s="47">
        <v>824.66899999999998</v>
      </c>
      <c r="D277" s="47">
        <v>716.625</v>
      </c>
      <c r="E277" s="47">
        <v>562.99900000000002</v>
      </c>
      <c r="F277" s="47">
        <v>1223.54</v>
      </c>
      <c r="G277" s="47">
        <v>1344.8009999999999</v>
      </c>
      <c r="H277" s="47">
        <v>0</v>
      </c>
      <c r="I277" s="47">
        <v>635.89300000000003</v>
      </c>
      <c r="J277" s="47">
        <v>1196.3430000000001</v>
      </c>
      <c r="K277" s="47">
        <v>678.73099999999999</v>
      </c>
      <c r="L277" s="47">
        <v>346.113</v>
      </c>
      <c r="M277" s="47">
        <v>1198.2729999999999</v>
      </c>
      <c r="N277" s="47">
        <v>908.10400000000004</v>
      </c>
      <c r="O277" s="47">
        <v>1155.0609999999999</v>
      </c>
      <c r="P277" s="47">
        <v>1133.2149999999999</v>
      </c>
      <c r="Q277" s="47">
        <v>1183.1600000000001</v>
      </c>
      <c r="R277" s="47">
        <v>491.66199999999998</v>
      </c>
      <c r="S277" s="47">
        <v>817.41150000000005</v>
      </c>
      <c r="T277" s="47">
        <v>211.69450000000001</v>
      </c>
      <c r="U277" s="47">
        <v>1193.8589999999999</v>
      </c>
      <c r="V277" s="47">
        <v>406.55799999999999</v>
      </c>
      <c r="W277" s="47">
        <v>895.79849999999999</v>
      </c>
      <c r="X277" s="47">
        <v>338.01299999999998</v>
      </c>
      <c r="Y277" s="47">
        <v>1110.9839999999999</v>
      </c>
      <c r="Z277" s="47">
        <v>717.95600000000002</v>
      </c>
      <c r="AA277" s="47">
        <v>491.041</v>
      </c>
      <c r="AB277" s="47">
        <v>445.346</v>
      </c>
      <c r="AC277" s="47">
        <v>645.48500000000001</v>
      </c>
      <c r="AD277" s="58">
        <v>697.73900000000003</v>
      </c>
    </row>
    <row r="278" spans="1:30" ht="15" customHeight="1" x14ac:dyDescent="0.25">
      <c r="A278" s="41" t="s">
        <v>18</v>
      </c>
      <c r="B278" s="46">
        <v>945.90899999999999</v>
      </c>
      <c r="C278" s="47">
        <v>216.92</v>
      </c>
      <c r="D278" s="47">
        <v>1037.846</v>
      </c>
      <c r="E278" s="47">
        <v>884.22</v>
      </c>
      <c r="F278" s="47">
        <v>1284.7114999999999</v>
      </c>
      <c r="G278" s="47">
        <v>1562.9455</v>
      </c>
      <c r="H278" s="47">
        <v>635.89300000000003</v>
      </c>
      <c r="I278" s="47">
        <v>0</v>
      </c>
      <c r="J278" s="47">
        <v>906.44299999999998</v>
      </c>
      <c r="K278" s="47">
        <v>999.952</v>
      </c>
      <c r="L278" s="47">
        <v>305.98</v>
      </c>
      <c r="M278" s="47">
        <v>1416.4175</v>
      </c>
      <c r="N278" s="47">
        <v>1126.2484999999999</v>
      </c>
      <c r="O278" s="47">
        <v>865.16099999999994</v>
      </c>
      <c r="P278" s="47">
        <v>843.31500000000005</v>
      </c>
      <c r="Q278" s="47">
        <v>893.26</v>
      </c>
      <c r="R278" s="47">
        <v>812.88300000000004</v>
      </c>
      <c r="S278" s="47">
        <v>553.74400000000003</v>
      </c>
      <c r="T278" s="47">
        <v>424.19850000000002</v>
      </c>
      <c r="U278" s="47">
        <v>903.95899999999995</v>
      </c>
      <c r="V278" s="47">
        <v>727.779</v>
      </c>
      <c r="W278" s="47">
        <v>620.90499999999997</v>
      </c>
      <c r="X278" s="47">
        <v>297.88</v>
      </c>
      <c r="Y278" s="47">
        <v>821.08399999999995</v>
      </c>
      <c r="Z278" s="47">
        <v>936.10050000000001</v>
      </c>
      <c r="AA278" s="47">
        <v>254.62200000000001</v>
      </c>
      <c r="AB278" s="47">
        <v>766.56700000000001</v>
      </c>
      <c r="AC278" s="47">
        <v>966.70600000000002</v>
      </c>
      <c r="AD278" s="58">
        <v>593.49900000000002</v>
      </c>
    </row>
    <row r="279" spans="1:30" ht="15" customHeight="1" x14ac:dyDescent="0.25">
      <c r="A279" s="41" t="s">
        <v>19</v>
      </c>
      <c r="B279" s="46">
        <v>515.86</v>
      </c>
      <c r="C279" s="47">
        <v>944.42499999999995</v>
      </c>
      <c r="D279" s="47">
        <v>1073.0405000000001</v>
      </c>
      <c r="E279" s="47">
        <v>1058.0415</v>
      </c>
      <c r="F279" s="47">
        <v>1283.1765</v>
      </c>
      <c r="G279" s="47">
        <v>1561.4105</v>
      </c>
      <c r="H279" s="47">
        <v>1196.3430000000001</v>
      </c>
      <c r="I279" s="47">
        <v>906.44299999999998</v>
      </c>
      <c r="J279" s="47">
        <v>0</v>
      </c>
      <c r="K279" s="47">
        <v>1035.1465000000001</v>
      </c>
      <c r="L279" s="47">
        <v>866.43</v>
      </c>
      <c r="M279" s="47">
        <v>1414.8824999999999</v>
      </c>
      <c r="N279" s="47">
        <v>1124.7135000000001</v>
      </c>
      <c r="O279" s="47">
        <v>41.281999999999996</v>
      </c>
      <c r="P279" s="47">
        <v>63.128</v>
      </c>
      <c r="Q279" s="47">
        <v>13.183</v>
      </c>
      <c r="R279" s="47">
        <v>909.26549999999997</v>
      </c>
      <c r="S279" s="47">
        <v>552.20899999999995</v>
      </c>
      <c r="T279" s="47">
        <v>984.64850000000001</v>
      </c>
      <c r="U279" s="47">
        <v>473.91</v>
      </c>
      <c r="V279" s="47">
        <v>963.0625</v>
      </c>
      <c r="W279" s="47">
        <v>473.822</v>
      </c>
      <c r="X279" s="47">
        <v>858.33</v>
      </c>
      <c r="Y279" s="47">
        <v>85.358999999999995</v>
      </c>
      <c r="Z279" s="47">
        <v>934.56550000000004</v>
      </c>
      <c r="AA279" s="47">
        <v>705.30200000000002</v>
      </c>
      <c r="AB279" s="47">
        <v>1173.4005</v>
      </c>
      <c r="AC279" s="47">
        <v>1001.9005</v>
      </c>
      <c r="AD279" s="58">
        <v>671.88149999999996</v>
      </c>
    </row>
    <row r="280" spans="1:30" ht="15" customHeight="1" x14ac:dyDescent="0.25">
      <c r="A280" s="41" t="s">
        <v>20</v>
      </c>
      <c r="B280" s="46">
        <v>1074.6125</v>
      </c>
      <c r="C280" s="47">
        <v>1074.6635000000001</v>
      </c>
      <c r="D280" s="47">
        <v>206.74299999999999</v>
      </c>
      <c r="E280" s="47">
        <v>367.15199999999999</v>
      </c>
      <c r="F280" s="47">
        <v>857.76099999999997</v>
      </c>
      <c r="G280" s="47">
        <v>743.29899999999998</v>
      </c>
      <c r="H280" s="47">
        <v>678.73099999999999</v>
      </c>
      <c r="I280" s="47">
        <v>999.952</v>
      </c>
      <c r="J280" s="47">
        <v>1035.1465000000001</v>
      </c>
      <c r="K280" s="47">
        <v>0</v>
      </c>
      <c r="L280" s="47">
        <v>710.17200000000003</v>
      </c>
      <c r="M280" s="47">
        <v>596.77099999999996</v>
      </c>
      <c r="N280" s="47">
        <v>306.60199999999998</v>
      </c>
      <c r="O280" s="47">
        <v>993.86450000000002</v>
      </c>
      <c r="P280" s="47">
        <v>972.01850000000002</v>
      </c>
      <c r="Q280" s="47">
        <v>1021.9635</v>
      </c>
      <c r="R280" s="47">
        <v>187.071</v>
      </c>
      <c r="S280" s="47">
        <v>482.9375</v>
      </c>
      <c r="T280" s="47">
        <v>575.75350000000003</v>
      </c>
      <c r="U280" s="47">
        <v>1032.6624999999999</v>
      </c>
      <c r="V280" s="47">
        <v>272.173</v>
      </c>
      <c r="W280" s="47">
        <v>561.32449999999994</v>
      </c>
      <c r="X280" s="47">
        <v>702.072</v>
      </c>
      <c r="Y280" s="47">
        <v>949.78750000000002</v>
      </c>
      <c r="Z280" s="47">
        <v>145.25800000000001</v>
      </c>
      <c r="AA280" s="47">
        <v>835.54049999999995</v>
      </c>
      <c r="AB280" s="47">
        <v>482.51100000000002</v>
      </c>
      <c r="AC280" s="47">
        <v>97.322000000000003</v>
      </c>
      <c r="AD280" s="58">
        <v>483.72</v>
      </c>
    </row>
    <row r="281" spans="1:30" ht="15" customHeight="1" x14ac:dyDescent="0.25">
      <c r="A281" s="41" t="s">
        <v>21</v>
      </c>
      <c r="B281" s="46">
        <v>905.89599999999996</v>
      </c>
      <c r="C281" s="47">
        <v>494.75599999999997</v>
      </c>
      <c r="D281" s="47">
        <v>748.06600000000003</v>
      </c>
      <c r="E281" s="47">
        <v>594.44000000000005</v>
      </c>
      <c r="F281" s="47">
        <v>1244.6985</v>
      </c>
      <c r="G281" s="47">
        <v>1376.242</v>
      </c>
      <c r="H281" s="47">
        <v>346.113</v>
      </c>
      <c r="I281" s="47">
        <v>305.98</v>
      </c>
      <c r="J281" s="47">
        <v>866.43</v>
      </c>
      <c r="K281" s="47">
        <v>710.17200000000003</v>
      </c>
      <c r="L281" s="47">
        <v>0</v>
      </c>
      <c r="M281" s="47">
        <v>1229.7139999999999</v>
      </c>
      <c r="N281" s="47">
        <v>939.54499999999996</v>
      </c>
      <c r="O281" s="47">
        <v>825.14800000000002</v>
      </c>
      <c r="P281" s="47">
        <v>803.30200000000002</v>
      </c>
      <c r="Q281" s="47">
        <v>853.24699999999996</v>
      </c>
      <c r="R281" s="47">
        <v>523.10299999999995</v>
      </c>
      <c r="S281" s="47">
        <v>513.73099999999999</v>
      </c>
      <c r="T281" s="47">
        <v>134.41849999999999</v>
      </c>
      <c r="U281" s="47">
        <v>863.94600000000003</v>
      </c>
      <c r="V281" s="47">
        <v>437.99900000000002</v>
      </c>
      <c r="W281" s="47">
        <v>580.89200000000005</v>
      </c>
      <c r="X281" s="47">
        <v>8.1</v>
      </c>
      <c r="Y281" s="47">
        <v>781.07100000000003</v>
      </c>
      <c r="Z281" s="47">
        <v>749.39700000000005</v>
      </c>
      <c r="AA281" s="47">
        <v>161.12799999999999</v>
      </c>
      <c r="AB281" s="47">
        <v>476.78699999999998</v>
      </c>
      <c r="AC281" s="47">
        <v>676.92600000000004</v>
      </c>
      <c r="AD281" s="58">
        <v>553.48599999999999</v>
      </c>
    </row>
    <row r="282" spans="1:30" ht="15" customHeight="1" x14ac:dyDescent="0.25">
      <c r="A282" s="41" t="s">
        <v>22</v>
      </c>
      <c r="B282" s="46">
        <v>1360.5</v>
      </c>
      <c r="C282" s="47">
        <v>1454.3995</v>
      </c>
      <c r="D282" s="47">
        <v>803.51400000000001</v>
      </c>
      <c r="E282" s="47">
        <v>886.69399999999996</v>
      </c>
      <c r="F282" s="47">
        <v>956.34699999999998</v>
      </c>
      <c r="G282" s="47">
        <v>250.67</v>
      </c>
      <c r="H282" s="47">
        <v>1198.2729999999999</v>
      </c>
      <c r="I282" s="47">
        <v>1416.4175</v>
      </c>
      <c r="J282" s="47">
        <v>1321.0340000000001</v>
      </c>
      <c r="K282" s="47">
        <v>596.77099999999996</v>
      </c>
      <c r="L282" s="47">
        <v>1229.7139999999999</v>
      </c>
      <c r="M282" s="47">
        <v>0</v>
      </c>
      <c r="N282" s="47">
        <v>326.36900000000003</v>
      </c>
      <c r="O282" s="47">
        <v>1279.752</v>
      </c>
      <c r="P282" s="47">
        <v>1257.9059999999999</v>
      </c>
      <c r="Q282" s="47">
        <v>1307.8510000000001</v>
      </c>
      <c r="R282" s="47">
        <v>706.61300000000006</v>
      </c>
      <c r="S282" s="47">
        <v>862.67349999999999</v>
      </c>
      <c r="T282" s="47">
        <v>1095.2954999999999</v>
      </c>
      <c r="U282" s="47">
        <v>1318.55</v>
      </c>
      <c r="V282" s="47">
        <v>791.71500000000003</v>
      </c>
      <c r="W282" s="47">
        <v>941.06050000000005</v>
      </c>
      <c r="X282" s="47">
        <v>1221.614</v>
      </c>
      <c r="Y282" s="47">
        <v>1235.675</v>
      </c>
      <c r="Z282" s="47">
        <v>480.31700000000001</v>
      </c>
      <c r="AA282" s="47">
        <v>1215.2764999999999</v>
      </c>
      <c r="AB282" s="47">
        <v>1002.053</v>
      </c>
      <c r="AC282" s="47">
        <v>694.09299999999996</v>
      </c>
      <c r="AD282" s="58">
        <v>916.81700000000001</v>
      </c>
    </row>
    <row r="283" spans="1:30" ht="15" customHeight="1" x14ac:dyDescent="0.25">
      <c r="A283" s="41" t="s">
        <v>277</v>
      </c>
      <c r="B283" s="46">
        <v>1070.3309999999999</v>
      </c>
      <c r="C283" s="47">
        <v>1164.2304999999999</v>
      </c>
      <c r="D283" s="47">
        <v>513.34500000000003</v>
      </c>
      <c r="E283" s="47">
        <v>596.52499999999998</v>
      </c>
      <c r="F283" s="47">
        <v>666.178</v>
      </c>
      <c r="G283" s="47">
        <v>472.89699999999999</v>
      </c>
      <c r="H283" s="47">
        <v>908.10400000000004</v>
      </c>
      <c r="I283" s="47">
        <v>1126.2484999999999</v>
      </c>
      <c r="J283" s="47">
        <v>1030.865</v>
      </c>
      <c r="K283" s="47">
        <v>306.60199999999998</v>
      </c>
      <c r="L283" s="47">
        <v>939.54499999999996</v>
      </c>
      <c r="M283" s="47">
        <v>326.36900000000003</v>
      </c>
      <c r="N283" s="47">
        <v>0</v>
      </c>
      <c r="O283" s="47">
        <v>989.58299999999997</v>
      </c>
      <c r="P283" s="47">
        <v>967.73699999999997</v>
      </c>
      <c r="Q283" s="47">
        <v>1017.682</v>
      </c>
      <c r="R283" s="47">
        <v>416.44400000000002</v>
      </c>
      <c r="S283" s="47">
        <v>572.50450000000001</v>
      </c>
      <c r="T283" s="47">
        <v>805.12649999999996</v>
      </c>
      <c r="U283" s="47">
        <v>1028.3810000000001</v>
      </c>
      <c r="V283" s="47">
        <v>501.54599999999999</v>
      </c>
      <c r="W283" s="47">
        <v>650.89149999999995</v>
      </c>
      <c r="X283" s="47">
        <v>931.44500000000005</v>
      </c>
      <c r="Y283" s="47">
        <v>945.50599999999997</v>
      </c>
      <c r="Z283" s="47">
        <v>190.148</v>
      </c>
      <c r="AA283" s="47">
        <v>925.10749999999996</v>
      </c>
      <c r="AB283" s="47">
        <v>711.88400000000001</v>
      </c>
      <c r="AC283" s="47">
        <v>403.92399999999998</v>
      </c>
      <c r="AD283" s="58">
        <v>626.64800000000002</v>
      </c>
    </row>
    <row r="284" spans="1:30" ht="15" customHeight="1" x14ac:dyDescent="0.25">
      <c r="A284" s="41" t="s">
        <v>13</v>
      </c>
      <c r="B284" s="46">
        <v>0</v>
      </c>
      <c r="C284" s="47">
        <v>983.89099999999996</v>
      </c>
      <c r="D284" s="47">
        <v>1112.5065</v>
      </c>
      <c r="E284" s="47">
        <v>1097.5074999999999</v>
      </c>
      <c r="F284" s="47">
        <v>1322.6424999999999</v>
      </c>
      <c r="G284" s="47">
        <v>1600.8765000000001</v>
      </c>
      <c r="H284" s="47">
        <v>1235.809</v>
      </c>
      <c r="I284" s="47">
        <v>945.90899999999999</v>
      </c>
      <c r="J284" s="47">
        <v>515.86</v>
      </c>
      <c r="K284" s="47">
        <v>1074.6125</v>
      </c>
      <c r="L284" s="47">
        <v>905.89599999999996</v>
      </c>
      <c r="M284" s="47">
        <v>1454.3485000000001</v>
      </c>
      <c r="N284" s="47">
        <v>1164.1795</v>
      </c>
      <c r="O284" s="47">
        <v>474.57799999999997</v>
      </c>
      <c r="P284" s="47">
        <v>452.73200000000003</v>
      </c>
      <c r="Q284" s="47">
        <v>502.67700000000002</v>
      </c>
      <c r="R284" s="47">
        <v>948.73149999999998</v>
      </c>
      <c r="S284" s="47">
        <v>591.67499999999995</v>
      </c>
      <c r="T284" s="47">
        <v>1024.1144999999999</v>
      </c>
      <c r="U284" s="47">
        <v>41.95</v>
      </c>
      <c r="V284" s="47">
        <v>1002.5285</v>
      </c>
      <c r="W284" s="47">
        <v>513.28800000000001</v>
      </c>
      <c r="X284" s="47">
        <v>897.79600000000005</v>
      </c>
      <c r="Y284" s="47">
        <v>430.50099999999998</v>
      </c>
      <c r="Z284" s="47">
        <v>974.03150000000005</v>
      </c>
      <c r="AA284" s="47">
        <v>744.76800000000003</v>
      </c>
      <c r="AB284" s="47">
        <v>1212.8665000000001</v>
      </c>
      <c r="AC284" s="47">
        <v>1041.3665000000001</v>
      </c>
      <c r="AD284" s="58">
        <v>711.34749999999997</v>
      </c>
    </row>
    <row r="285" spans="1:30" ht="15" customHeight="1" x14ac:dyDescent="0.25">
      <c r="A285" s="41" t="s">
        <v>260</v>
      </c>
      <c r="B285" s="46">
        <v>1112.5065</v>
      </c>
      <c r="C285" s="47">
        <v>1112.5574999999999</v>
      </c>
      <c r="D285" s="47">
        <v>0</v>
      </c>
      <c r="E285" s="47">
        <v>405.04599999999999</v>
      </c>
      <c r="F285" s="47">
        <v>895.65499999999997</v>
      </c>
      <c r="G285" s="47">
        <v>950.04200000000003</v>
      </c>
      <c r="H285" s="47">
        <v>716.625</v>
      </c>
      <c r="I285" s="47">
        <v>1037.846</v>
      </c>
      <c r="J285" s="47">
        <v>1073.0405000000001</v>
      </c>
      <c r="K285" s="47">
        <v>206.74299999999999</v>
      </c>
      <c r="L285" s="47">
        <v>748.06600000000003</v>
      </c>
      <c r="M285" s="47">
        <v>803.51400000000001</v>
      </c>
      <c r="N285" s="47">
        <v>513.34500000000003</v>
      </c>
      <c r="O285" s="47">
        <v>1031.7584999999999</v>
      </c>
      <c r="P285" s="47">
        <v>1009.9125</v>
      </c>
      <c r="Q285" s="47">
        <v>1059.8575000000001</v>
      </c>
      <c r="R285" s="47">
        <v>224.965</v>
      </c>
      <c r="S285" s="47">
        <v>520.83150000000001</v>
      </c>
      <c r="T285" s="47">
        <v>613.64750000000004</v>
      </c>
      <c r="U285" s="47">
        <v>1070.5564999999999</v>
      </c>
      <c r="V285" s="47">
        <v>310.06700000000001</v>
      </c>
      <c r="W285" s="47">
        <v>599.21849999999995</v>
      </c>
      <c r="X285" s="47">
        <v>739.96600000000001</v>
      </c>
      <c r="Y285" s="47">
        <v>987.68150000000003</v>
      </c>
      <c r="Z285" s="47">
        <v>352.00099999999998</v>
      </c>
      <c r="AA285" s="47">
        <v>873.43449999999996</v>
      </c>
      <c r="AB285" s="47">
        <v>520.40499999999997</v>
      </c>
      <c r="AC285" s="47">
        <v>173.49700000000001</v>
      </c>
      <c r="AD285" s="58">
        <v>521.61400000000003</v>
      </c>
    </row>
    <row r="286" spans="1:30" ht="15" customHeight="1" x14ac:dyDescent="0.25">
      <c r="A286" s="41" t="s">
        <v>261</v>
      </c>
      <c r="B286" s="46">
        <v>1097.5074999999999</v>
      </c>
      <c r="C286" s="47">
        <v>1017.641</v>
      </c>
      <c r="D286" s="47">
        <v>405.04599999999999</v>
      </c>
      <c r="E286" s="47">
        <v>0</v>
      </c>
      <c r="F286" s="47">
        <v>911.96100000000001</v>
      </c>
      <c r="G286" s="47">
        <v>1033.222</v>
      </c>
      <c r="H286" s="47">
        <v>562.99900000000002</v>
      </c>
      <c r="I286" s="47">
        <v>884.22</v>
      </c>
      <c r="J286" s="47">
        <v>1058.0415</v>
      </c>
      <c r="K286" s="47">
        <v>367.15199999999999</v>
      </c>
      <c r="L286" s="47">
        <v>594.44000000000005</v>
      </c>
      <c r="M286" s="47">
        <v>886.69399999999996</v>
      </c>
      <c r="N286" s="47">
        <v>596.52499999999998</v>
      </c>
      <c r="O286" s="47">
        <v>1016.7595</v>
      </c>
      <c r="P286" s="47">
        <v>994.9135</v>
      </c>
      <c r="Q286" s="47">
        <v>1044.8585</v>
      </c>
      <c r="R286" s="47">
        <v>180.083</v>
      </c>
      <c r="S286" s="47">
        <v>505.83249999999998</v>
      </c>
      <c r="T286" s="47">
        <v>460.0215</v>
      </c>
      <c r="U286" s="47">
        <v>1055.5574999999999</v>
      </c>
      <c r="V286" s="47">
        <v>156.441</v>
      </c>
      <c r="W286" s="47">
        <v>584.21950000000004</v>
      </c>
      <c r="X286" s="47">
        <v>586.34</v>
      </c>
      <c r="Y286" s="47">
        <v>972.6825</v>
      </c>
      <c r="Z286" s="47">
        <v>406.37700000000001</v>
      </c>
      <c r="AA286" s="47">
        <v>739.36800000000005</v>
      </c>
      <c r="AB286" s="47">
        <v>366.779</v>
      </c>
      <c r="AC286" s="47">
        <v>333.90600000000001</v>
      </c>
      <c r="AD286" s="58">
        <v>386.16</v>
      </c>
    </row>
    <row r="287" spans="1:30" ht="15" customHeight="1" x14ac:dyDescent="0.25">
      <c r="A287" s="41" t="s">
        <v>262</v>
      </c>
      <c r="B287" s="46">
        <v>528.255</v>
      </c>
      <c r="C287" s="47">
        <v>956.82</v>
      </c>
      <c r="D287" s="47">
        <v>895.65499999999997</v>
      </c>
      <c r="E287" s="47">
        <v>911.96100000000001</v>
      </c>
      <c r="F287" s="47">
        <v>0</v>
      </c>
      <c r="G287" s="47">
        <v>1102.875</v>
      </c>
      <c r="H287" s="47">
        <v>1208.7380000000001</v>
      </c>
      <c r="I287" s="47">
        <v>918.83799999999997</v>
      </c>
      <c r="J287" s="47">
        <v>488.78899999999999</v>
      </c>
      <c r="K287" s="47">
        <v>857.76099999999997</v>
      </c>
      <c r="L287" s="47">
        <v>878.82500000000005</v>
      </c>
      <c r="M287" s="47">
        <v>956.34699999999998</v>
      </c>
      <c r="N287" s="47">
        <v>666.178</v>
      </c>
      <c r="O287" s="47">
        <v>447.50700000000001</v>
      </c>
      <c r="P287" s="47">
        <v>425.661</v>
      </c>
      <c r="Q287" s="47">
        <v>475.60599999999999</v>
      </c>
      <c r="R287" s="47">
        <v>731.88</v>
      </c>
      <c r="S287" s="47">
        <v>564.60400000000004</v>
      </c>
      <c r="T287" s="47">
        <v>997.04349999999999</v>
      </c>
      <c r="U287" s="47">
        <v>486.30500000000001</v>
      </c>
      <c r="V287" s="47">
        <v>816.98199999999997</v>
      </c>
      <c r="W287" s="47">
        <v>486.21699999999998</v>
      </c>
      <c r="X287" s="47">
        <v>870.72500000000002</v>
      </c>
      <c r="Y287" s="47">
        <v>403.43</v>
      </c>
      <c r="Z287" s="47">
        <v>757.18</v>
      </c>
      <c r="AA287" s="47">
        <v>717.697</v>
      </c>
      <c r="AB287" s="47">
        <v>1027.32</v>
      </c>
      <c r="AC287" s="47">
        <v>824.51499999999999</v>
      </c>
      <c r="AD287" s="58">
        <v>684.27650000000006</v>
      </c>
    </row>
    <row r="288" spans="1:30" ht="15" customHeight="1" x14ac:dyDescent="0.25">
      <c r="A288" s="41" t="s">
        <v>263</v>
      </c>
      <c r="B288" s="46">
        <v>1507.028</v>
      </c>
      <c r="C288" s="47">
        <v>1600.9275</v>
      </c>
      <c r="D288" s="47">
        <v>950.04200000000003</v>
      </c>
      <c r="E288" s="47">
        <v>1033.222</v>
      </c>
      <c r="F288" s="47">
        <v>1102.875</v>
      </c>
      <c r="G288" s="47">
        <v>0</v>
      </c>
      <c r="H288" s="47">
        <v>1344.8009999999999</v>
      </c>
      <c r="I288" s="47">
        <v>1562.9455</v>
      </c>
      <c r="J288" s="47">
        <v>1467.5619999999999</v>
      </c>
      <c r="K288" s="47">
        <v>743.29899999999998</v>
      </c>
      <c r="L288" s="47">
        <v>1376.242</v>
      </c>
      <c r="M288" s="47">
        <v>250.67</v>
      </c>
      <c r="N288" s="47">
        <v>472.89699999999999</v>
      </c>
      <c r="O288" s="47">
        <v>1426.28</v>
      </c>
      <c r="P288" s="47">
        <v>1404.434</v>
      </c>
      <c r="Q288" s="47">
        <v>1454.3789999999999</v>
      </c>
      <c r="R288" s="47">
        <v>853.14099999999996</v>
      </c>
      <c r="S288" s="47">
        <v>1009.2015</v>
      </c>
      <c r="T288" s="47">
        <v>1241.8235</v>
      </c>
      <c r="U288" s="47">
        <v>1465.078</v>
      </c>
      <c r="V288" s="47">
        <v>938.24300000000005</v>
      </c>
      <c r="W288" s="47">
        <v>1087.5885000000001</v>
      </c>
      <c r="X288" s="47">
        <v>1368.1420000000001</v>
      </c>
      <c r="Y288" s="47">
        <v>1382.203</v>
      </c>
      <c r="Z288" s="47">
        <v>626.84500000000003</v>
      </c>
      <c r="AA288" s="47">
        <v>1361.8045</v>
      </c>
      <c r="AB288" s="47">
        <v>1148.5809999999999</v>
      </c>
      <c r="AC288" s="47">
        <v>840.62099999999998</v>
      </c>
      <c r="AD288" s="58">
        <v>1063.345</v>
      </c>
    </row>
    <row r="289" spans="1:30" ht="15" customHeight="1" x14ac:dyDescent="0.25">
      <c r="A289" s="41" t="s">
        <v>264</v>
      </c>
      <c r="B289" s="46">
        <v>1212.8665000000001</v>
      </c>
      <c r="C289" s="47">
        <v>955.34299999999996</v>
      </c>
      <c r="D289" s="47">
        <v>520.40499999999997</v>
      </c>
      <c r="E289" s="47">
        <v>366.779</v>
      </c>
      <c r="F289" s="47">
        <v>1027.32</v>
      </c>
      <c r="G289" s="47">
        <v>1148.5809999999999</v>
      </c>
      <c r="H289" s="47">
        <v>445.346</v>
      </c>
      <c r="I289" s="47">
        <v>766.56700000000001</v>
      </c>
      <c r="J289" s="47">
        <v>1173.4005</v>
      </c>
      <c r="K289" s="47">
        <v>482.51100000000002</v>
      </c>
      <c r="L289" s="47">
        <v>476.78699999999998</v>
      </c>
      <c r="M289" s="47">
        <v>1002.053</v>
      </c>
      <c r="N289" s="47">
        <v>711.88400000000001</v>
      </c>
      <c r="O289" s="47">
        <v>1132.1185</v>
      </c>
      <c r="P289" s="47">
        <v>1110.2725</v>
      </c>
      <c r="Q289" s="47">
        <v>1160.2175</v>
      </c>
      <c r="R289" s="47">
        <v>295.44200000000001</v>
      </c>
      <c r="S289" s="47">
        <v>621.19150000000002</v>
      </c>
      <c r="T289" s="47">
        <v>342.36849999999998</v>
      </c>
      <c r="U289" s="47">
        <v>1170.9165</v>
      </c>
      <c r="V289" s="47">
        <v>210.33799999999999</v>
      </c>
      <c r="W289" s="47">
        <v>699.57849999999996</v>
      </c>
      <c r="X289" s="47">
        <v>468.68700000000001</v>
      </c>
      <c r="Y289" s="47">
        <v>1088.0415</v>
      </c>
      <c r="Z289" s="47">
        <v>521.73599999999999</v>
      </c>
      <c r="AA289" s="47">
        <v>621.71500000000003</v>
      </c>
      <c r="AB289" s="47">
        <v>0</v>
      </c>
      <c r="AC289" s="47">
        <v>449.26499999999999</v>
      </c>
      <c r="AD289" s="58">
        <v>501.51900000000001</v>
      </c>
    </row>
    <row r="290" spans="1:30" ht="15" customHeight="1" x14ac:dyDescent="0.25">
      <c r="A290" s="41" t="s">
        <v>265</v>
      </c>
      <c r="B290" s="46">
        <v>1041.3665000000001</v>
      </c>
      <c r="C290" s="47">
        <v>1041.4175</v>
      </c>
      <c r="D290" s="47">
        <v>173.49700000000001</v>
      </c>
      <c r="E290" s="47">
        <v>333.90600000000001</v>
      </c>
      <c r="F290" s="47">
        <v>824.51499999999999</v>
      </c>
      <c r="G290" s="47">
        <v>840.62099999999998</v>
      </c>
      <c r="H290" s="47">
        <v>645.48500000000001</v>
      </c>
      <c r="I290" s="47">
        <v>966.70600000000002</v>
      </c>
      <c r="J290" s="47">
        <v>1001.9005</v>
      </c>
      <c r="K290" s="47">
        <v>97.322000000000003</v>
      </c>
      <c r="L290" s="47">
        <v>676.92600000000004</v>
      </c>
      <c r="M290" s="47">
        <v>694.09299999999996</v>
      </c>
      <c r="N290" s="47">
        <v>403.92399999999998</v>
      </c>
      <c r="O290" s="47">
        <v>960.61850000000004</v>
      </c>
      <c r="P290" s="47">
        <v>938.77250000000004</v>
      </c>
      <c r="Q290" s="47">
        <v>988.71749999999997</v>
      </c>
      <c r="R290" s="47">
        <v>153.82499999999999</v>
      </c>
      <c r="S290" s="47">
        <v>449.69150000000002</v>
      </c>
      <c r="T290" s="47">
        <v>542.50750000000005</v>
      </c>
      <c r="U290" s="47">
        <v>999.41650000000004</v>
      </c>
      <c r="V290" s="47">
        <v>238.92699999999999</v>
      </c>
      <c r="W290" s="47">
        <v>528.07849999999996</v>
      </c>
      <c r="X290" s="47">
        <v>668.82600000000002</v>
      </c>
      <c r="Y290" s="47">
        <v>916.54150000000004</v>
      </c>
      <c r="Z290" s="47">
        <v>242.58</v>
      </c>
      <c r="AA290" s="47">
        <v>802.29449999999997</v>
      </c>
      <c r="AB290" s="47">
        <v>449.26499999999999</v>
      </c>
      <c r="AC290" s="47">
        <v>0</v>
      </c>
      <c r="AD290" s="58">
        <v>450.47399999999999</v>
      </c>
    </row>
    <row r="291" spans="1:30" ht="15" customHeight="1" x14ac:dyDescent="0.25">
      <c r="A291" s="41" t="s">
        <v>537</v>
      </c>
      <c r="B291" s="46">
        <v>711.34749999999997</v>
      </c>
      <c r="C291" s="47">
        <v>631.48099999999999</v>
      </c>
      <c r="D291" s="47">
        <v>521.61400000000003</v>
      </c>
      <c r="E291" s="47">
        <v>386.16</v>
      </c>
      <c r="F291" s="47">
        <v>785.11099999999999</v>
      </c>
      <c r="G291" s="47">
        <v>1063.345</v>
      </c>
      <c r="H291" s="47">
        <v>697.73900000000003</v>
      </c>
      <c r="I291" s="47">
        <v>593.49900000000002</v>
      </c>
      <c r="J291" s="47">
        <v>671.88149999999996</v>
      </c>
      <c r="K291" s="47">
        <v>483.72</v>
      </c>
      <c r="L291" s="47">
        <v>553.48599999999999</v>
      </c>
      <c r="M291" s="47">
        <v>916.81700000000001</v>
      </c>
      <c r="N291" s="47">
        <v>626.64800000000002</v>
      </c>
      <c r="O291" s="47">
        <v>630.59950000000003</v>
      </c>
      <c r="P291" s="47">
        <v>608.75350000000003</v>
      </c>
      <c r="Q291" s="47">
        <v>658.69849999999997</v>
      </c>
      <c r="R291" s="47">
        <v>296.65100000000001</v>
      </c>
      <c r="S291" s="47">
        <v>119.6725</v>
      </c>
      <c r="T291" s="47">
        <v>594.76149999999996</v>
      </c>
      <c r="U291" s="47">
        <v>669.39750000000004</v>
      </c>
      <c r="V291" s="47">
        <v>291.18099999999998</v>
      </c>
      <c r="W291" s="47">
        <v>198.05950000000001</v>
      </c>
      <c r="X291" s="47">
        <v>545.38599999999997</v>
      </c>
      <c r="Y291" s="47">
        <v>586.52250000000004</v>
      </c>
      <c r="Z291" s="47">
        <v>436.5</v>
      </c>
      <c r="AA291" s="47">
        <v>392.358</v>
      </c>
      <c r="AB291" s="47">
        <v>501.51900000000001</v>
      </c>
      <c r="AC291" s="47">
        <v>450.47399999999999</v>
      </c>
      <c r="AD291" s="58">
        <v>0</v>
      </c>
    </row>
    <row r="292" spans="1:30" ht="15" customHeight="1" thickBot="1" x14ac:dyDescent="0.3">
      <c r="A292" s="27" t="s">
        <v>248</v>
      </c>
      <c r="B292" s="55">
        <v>474.57799999999997</v>
      </c>
      <c r="C292" s="55">
        <v>903.14300000000003</v>
      </c>
      <c r="D292" s="55">
        <v>1031.7584999999999</v>
      </c>
      <c r="E292" s="55">
        <v>1016.7595</v>
      </c>
      <c r="F292" s="55">
        <v>1241.8945000000001</v>
      </c>
      <c r="G292" s="55">
        <v>1520.1285</v>
      </c>
      <c r="H292" s="55">
        <v>1155.0609999999999</v>
      </c>
      <c r="I292" s="55">
        <v>865.16099999999994</v>
      </c>
      <c r="J292" s="55">
        <v>41.281999999999996</v>
      </c>
      <c r="K292" s="55">
        <v>993.86450000000002</v>
      </c>
      <c r="L292" s="55">
        <v>825.14800000000002</v>
      </c>
      <c r="M292" s="55">
        <v>1373.6005</v>
      </c>
      <c r="N292" s="55">
        <v>1083.4314999999999</v>
      </c>
      <c r="O292" s="55">
        <v>0</v>
      </c>
      <c r="P292" s="55">
        <v>21.846</v>
      </c>
      <c r="Q292" s="55">
        <v>28.099</v>
      </c>
      <c r="R292" s="55">
        <v>867.98350000000005</v>
      </c>
      <c r="S292" s="55">
        <v>510.92700000000002</v>
      </c>
      <c r="T292" s="55">
        <v>943.36649999999997</v>
      </c>
      <c r="U292" s="55">
        <v>432.62799999999999</v>
      </c>
      <c r="V292" s="55">
        <v>921.78049999999996</v>
      </c>
      <c r="W292" s="55">
        <v>432.54</v>
      </c>
      <c r="X292" s="55">
        <v>817.048</v>
      </c>
      <c r="Y292" s="55">
        <v>44.076999999999998</v>
      </c>
      <c r="Z292" s="55">
        <v>893.2835</v>
      </c>
      <c r="AA292" s="55">
        <v>664.02</v>
      </c>
      <c r="AB292" s="55">
        <v>1132.1185</v>
      </c>
      <c r="AC292" s="55">
        <v>960.61850000000004</v>
      </c>
      <c r="AD292" s="88">
        <v>630.59950000000003</v>
      </c>
    </row>
    <row r="293" spans="1:30" ht="9" customHeight="1" x14ac:dyDescent="0.25">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row>
  </sheetData>
  <mergeCells count="1">
    <mergeCell ref="A10:A11"/>
  </mergeCells>
  <printOptions horizontalCentered="1"/>
  <pageMargins left="0.23622047244094491" right="0.23622047244094491" top="0.74803149606299213" bottom="0.74803149606299213" header="0.31496062992125984" footer="0.31496062992125984"/>
  <pageSetup paperSize="9" scale="47" fitToHeight="0" orientation="landscape" verticalDpi="0" r:id="rId1"/>
  <headerFooter>
    <oddFooter>&amp;L&amp;D&amp;C_x000D_&amp;1#&amp;"Calibri"&amp;10&amp;K000000 PÚBLICA&amp;RPágina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82"/>
  <sheetViews>
    <sheetView showGridLines="0" topLeftCell="A127" zoomScaleNormal="100" workbookViewId="0">
      <selection activeCell="C1" sqref="C1:E1048576"/>
    </sheetView>
  </sheetViews>
  <sheetFormatPr baseColWidth="10" defaultColWidth="11.42578125" defaultRowHeight="15" x14ac:dyDescent="0.25"/>
  <cols>
    <col min="1" max="1" width="26.28515625" style="1" customWidth="1"/>
    <col min="2" max="2" width="34.5703125" style="1" customWidth="1"/>
    <col min="3" max="5" width="22.42578125" style="1" customWidth="1"/>
    <col min="6" max="6" width="11.42578125" style="1"/>
    <col min="7" max="7" width="13.85546875" style="1" bestFit="1" customWidth="1"/>
    <col min="8" max="8" width="16.85546875" style="1" bestFit="1" customWidth="1"/>
    <col min="9" max="9" width="12.28515625" style="1" bestFit="1" customWidth="1"/>
    <col min="10" max="16384" width="11.42578125" style="1"/>
  </cols>
  <sheetData>
    <row r="1" spans="1:5" ht="5.0999999999999996" customHeight="1" x14ac:dyDescent="0.25">
      <c r="A1" s="17"/>
      <c r="B1" s="17"/>
      <c r="C1" s="17"/>
      <c r="D1" s="17"/>
      <c r="E1" s="17"/>
    </row>
    <row r="2" spans="1:5" x14ac:dyDescent="0.25">
      <c r="A2" s="17"/>
      <c r="B2" s="17"/>
      <c r="C2" s="17"/>
      <c r="D2" s="17"/>
      <c r="E2" s="17"/>
    </row>
    <row r="3" spans="1:5" x14ac:dyDescent="0.25">
      <c r="A3" s="17"/>
      <c r="B3" s="17"/>
      <c r="C3" s="17"/>
      <c r="D3" s="17"/>
      <c r="E3" s="17"/>
    </row>
    <row r="4" spans="1:5" x14ac:dyDescent="0.25">
      <c r="A4" s="17"/>
      <c r="B4" s="17"/>
      <c r="C4" s="17"/>
      <c r="D4" s="17"/>
      <c r="E4" s="17"/>
    </row>
    <row r="5" spans="1:5" ht="5.0999999999999996" customHeight="1" thickBot="1" x14ac:dyDescent="0.3">
      <c r="A5" s="17"/>
      <c r="B5" s="17"/>
      <c r="C5" s="17"/>
      <c r="D5" s="17"/>
      <c r="E5" s="17"/>
    </row>
    <row r="6" spans="1:5" ht="33" customHeight="1" thickBot="1" x14ac:dyDescent="0.3">
      <c r="A6" s="32" t="s">
        <v>67</v>
      </c>
      <c r="B6" s="33"/>
      <c r="C6" s="34"/>
      <c r="D6" s="34"/>
      <c r="E6" s="35"/>
    </row>
    <row r="7" spans="1:5" ht="5.0999999999999996" customHeight="1" x14ac:dyDescent="0.25"/>
    <row r="8" spans="1:5" ht="27.75" customHeight="1" x14ac:dyDescent="0.25">
      <c r="A8" s="84" t="s">
        <v>85</v>
      </c>
      <c r="B8" s="18"/>
      <c r="C8" s="19"/>
      <c r="D8" s="19"/>
      <c r="E8" s="19"/>
    </row>
    <row r="9" spans="1:5" ht="5.0999999999999996" customHeight="1" thickBot="1" x14ac:dyDescent="0.3"/>
    <row r="10" spans="1:5" ht="15" customHeight="1" x14ac:dyDescent="0.25">
      <c r="A10" s="216" t="s">
        <v>65</v>
      </c>
      <c r="B10" s="214" t="s">
        <v>66</v>
      </c>
      <c r="C10" s="22" t="s">
        <v>11</v>
      </c>
      <c r="D10" s="23"/>
      <c r="E10" s="24"/>
    </row>
    <row r="11" spans="1:5" ht="33" customHeight="1" x14ac:dyDescent="0.25">
      <c r="A11" s="217"/>
      <c r="B11" s="215"/>
      <c r="C11" s="21" t="s">
        <v>57</v>
      </c>
      <c r="D11" s="21" t="s">
        <v>58</v>
      </c>
      <c r="E11" s="25" t="s">
        <v>59</v>
      </c>
    </row>
    <row r="12" spans="1:5" x14ac:dyDescent="0.25">
      <c r="A12" s="26" t="str">
        <f>'Entry capacity'!A12</f>
        <v>CI Tarifa</v>
      </c>
      <c r="B12" s="4" t="str">
        <f>'Entry capacity'!B12</f>
        <v>CI Tarifa</v>
      </c>
      <c r="C12" s="46">
        <f>'Entry capacity'!C12</f>
        <v>0</v>
      </c>
      <c r="D12" s="46">
        <f>'Entry capacity'!D12</f>
        <v>0</v>
      </c>
      <c r="E12" s="51">
        <f>'Entry capacity'!E12</f>
        <v>0</v>
      </c>
    </row>
    <row r="13" spans="1:5" x14ac:dyDescent="0.25">
      <c r="A13" s="41" t="str">
        <f>'Entry capacity'!A13</f>
        <v>CI Almería</v>
      </c>
      <c r="B13" s="4" t="str">
        <f>'Entry capacity'!B13</f>
        <v>CI Almería</v>
      </c>
      <c r="C13" s="47">
        <f>'Entry capacity'!C13</f>
        <v>250636.266767219</v>
      </c>
      <c r="D13" s="47">
        <f>'Entry capacity'!D13</f>
        <v>248743.59123075873</v>
      </c>
      <c r="E13" s="58">
        <f>'Entry capacity'!E13</f>
        <v>243845.84603646339</v>
      </c>
    </row>
    <row r="14" spans="1:5" x14ac:dyDescent="0.25">
      <c r="A14" s="41" t="str">
        <f>'Entry capacity'!A14</f>
        <v>CI Biriatou</v>
      </c>
      <c r="B14" s="4" t="str">
        <f>'Entry capacity'!B14</f>
        <v>VIP Pirineos</v>
      </c>
      <c r="C14" s="47">
        <f>'Entry capacity'!C14</f>
        <v>46972.635333267819</v>
      </c>
      <c r="D14" s="47">
        <f>'Entry capacity'!D14</f>
        <v>46617.92227068892</v>
      </c>
      <c r="E14" s="58">
        <f>'Entry capacity'!E14</f>
        <v>45700.018401730587</v>
      </c>
    </row>
    <row r="15" spans="1:5" x14ac:dyDescent="0.25">
      <c r="A15" s="41" t="str">
        <f>'Entry capacity'!A15</f>
        <v>CI Larrau</v>
      </c>
      <c r="B15" s="4" t="str">
        <f>'Entry capacity'!B15</f>
        <v>VIP Pirineos</v>
      </c>
      <c r="C15" s="47">
        <f>'Entry capacity'!C15</f>
        <v>129174.74716648649</v>
      </c>
      <c r="D15" s="47">
        <f>'Entry capacity'!D15</f>
        <v>128199.28624439452</v>
      </c>
      <c r="E15" s="58">
        <f>'Entry capacity'!E15</f>
        <v>125675.0506047591</v>
      </c>
    </row>
    <row r="16" spans="1:5" x14ac:dyDescent="0.25">
      <c r="A16" s="41" t="str">
        <f>'Entry capacity'!A16</f>
        <v>CI Badajoz</v>
      </c>
      <c r="B16" s="4" t="str">
        <f>'Entry capacity'!B16</f>
        <v>VIP Ibérico</v>
      </c>
      <c r="C16" s="47">
        <f>'Entry capacity'!C16</f>
        <v>13118.935672426191</v>
      </c>
      <c r="D16" s="47">
        <f>'Entry capacity'!D16</f>
        <v>13019.86825121113</v>
      </c>
      <c r="E16" s="58">
        <f>'Entry capacity'!E16</f>
        <v>12763.507888951302</v>
      </c>
    </row>
    <row r="17" spans="1:5" x14ac:dyDescent="0.25">
      <c r="A17" s="41" t="str">
        <f>'Entry capacity'!A17</f>
        <v>CI Tuy</v>
      </c>
      <c r="B17" s="6" t="str">
        <f>'Entry capacity'!B17</f>
        <v>VIP Ibérico</v>
      </c>
      <c r="C17" s="47">
        <f>'Entry capacity'!C17</f>
        <v>5963.1525783755405</v>
      </c>
      <c r="D17" s="47">
        <f>'Entry capacity'!D17</f>
        <v>5918.1219323686955</v>
      </c>
      <c r="E17" s="58">
        <f>'Entry capacity'!E17</f>
        <v>5801.5944949778641</v>
      </c>
    </row>
    <row r="18" spans="1:5" x14ac:dyDescent="0.25">
      <c r="A18" s="41" t="str">
        <f>'Entry capacity'!A18</f>
        <v>PR Barcelona</v>
      </c>
      <c r="B18" s="6" t="str">
        <f>'Entry capacity'!B18</f>
        <v>Planta GNL / LNG Plant</v>
      </c>
      <c r="C18" s="47">
        <f>'Entry capacity'!C18</f>
        <v>143914.51447341143</v>
      </c>
      <c r="D18" s="47">
        <f>'Entry capacity'!D18</f>
        <v>129914.71422738662</v>
      </c>
      <c r="E18" s="58">
        <f>'Entry capacity'!E18</f>
        <v>123483.51036801156</v>
      </c>
    </row>
    <row r="19" spans="1:5" x14ac:dyDescent="0.25">
      <c r="A19" s="41" t="str">
        <f>'Entry capacity'!A19</f>
        <v>PR Cartagena</v>
      </c>
      <c r="B19" s="6" t="str">
        <f>'Entry capacity'!B19</f>
        <v>Planta GNL / LNG Plant</v>
      </c>
      <c r="C19" s="47">
        <f>'Entry capacity'!C19</f>
        <v>161745.99954986494</v>
      </c>
      <c r="D19" s="47">
        <f>'Entry capacity'!D19</f>
        <v>146011.57767742706</v>
      </c>
      <c r="E19" s="58">
        <f>'Entry capacity'!E19</f>
        <v>138783.52635578113</v>
      </c>
    </row>
    <row r="20" spans="1:5" x14ac:dyDescent="0.25">
      <c r="A20" s="41" t="str">
        <f>'Entry capacity'!A20</f>
        <v>PR Huelva</v>
      </c>
      <c r="B20" s="6" t="str">
        <f>'Entry capacity'!B20</f>
        <v>Planta GNL / LNG Plant</v>
      </c>
      <c r="C20" s="47">
        <f>'Entry capacity'!C20</f>
        <v>169817.69151845053</v>
      </c>
      <c r="D20" s="47">
        <f>'Entry capacity'!D20</f>
        <v>153298.06687740289</v>
      </c>
      <c r="E20" s="58">
        <f>'Entry capacity'!E20</f>
        <v>145709.31047517507</v>
      </c>
    </row>
    <row r="21" spans="1:5" x14ac:dyDescent="0.25">
      <c r="A21" s="41" t="str">
        <f>'Entry capacity'!A21</f>
        <v>PR Bilbao</v>
      </c>
      <c r="B21" s="6" t="str">
        <f>'Entry capacity'!B21</f>
        <v>Planta GNL / LNG Plant</v>
      </c>
      <c r="C21" s="47">
        <f>'Entry capacity'!C21</f>
        <v>186013.33065743378</v>
      </c>
      <c r="D21" s="47">
        <f>'Entry capacity'!D21</f>
        <v>167918.2171671057</v>
      </c>
      <c r="E21" s="58">
        <f>'Entry capacity'!E21</f>
        <v>159605.71544067067</v>
      </c>
    </row>
    <row r="22" spans="1:5" x14ac:dyDescent="0.25">
      <c r="A22" s="41" t="str">
        <f>'Entry capacity'!A22</f>
        <v>PR Sagunto</v>
      </c>
      <c r="B22" s="6" t="str">
        <f>'Entry capacity'!B22</f>
        <v>Planta GNL / LNG Plant</v>
      </c>
      <c r="C22" s="47">
        <f>'Entry capacity'!C22</f>
        <v>144992.9989780373</v>
      </c>
      <c r="D22" s="47">
        <f>'Entry capacity'!D22</f>
        <v>130888.28528607938</v>
      </c>
      <c r="E22" s="58">
        <f>'Entry capacity'!E22</f>
        <v>124408.88647059581</v>
      </c>
    </row>
    <row r="23" spans="1:5" x14ac:dyDescent="0.25">
      <c r="A23" s="41" t="str">
        <f>'Entry capacity'!A23</f>
        <v>PR Mugardos</v>
      </c>
      <c r="B23" s="6" t="str">
        <f>'Entry capacity'!B23</f>
        <v>Planta GNL / LNG Plant</v>
      </c>
      <c r="C23" s="47">
        <f>'Entry capacity'!C23</f>
        <v>71027.326450011678</v>
      </c>
      <c r="D23" s="47">
        <f>'Entry capacity'!D23</f>
        <v>64117.88867754105</v>
      </c>
      <c r="E23" s="58">
        <f>'Entry capacity'!E23</f>
        <v>60943.84318492467</v>
      </c>
    </row>
    <row r="24" spans="1:5" x14ac:dyDescent="0.25">
      <c r="A24" s="41" t="str">
        <f>'Entry capacity'!A24</f>
        <v>PR El Musel</v>
      </c>
      <c r="B24" s="6" t="str">
        <f>'Entry capacity'!B24</f>
        <v>Planta GNL / LNG Plant</v>
      </c>
      <c r="C24" s="47">
        <f>'Entry capacity'!C24</f>
        <v>15905.893673666316</v>
      </c>
      <c r="D24" s="47">
        <f>'Entry capacity'!D24</f>
        <v>39352.921989717339</v>
      </c>
      <c r="E24" s="58">
        <f>'Entry capacity'!E24</f>
        <v>39352.921989717339</v>
      </c>
    </row>
    <row r="25" spans="1:5" ht="30" x14ac:dyDescent="0.25">
      <c r="A25" s="41" t="str">
        <f>'Entry capacity'!A25</f>
        <v>YAC/AS Marismas</v>
      </c>
      <c r="B25" s="6" t="str">
        <f>'Entry capacity'!B25</f>
        <v>YAC Marismas / AASS - Storage facilities</v>
      </c>
      <c r="C25" s="47">
        <f>'Entry capacity'!C25</f>
        <v>848.29964021806973</v>
      </c>
      <c r="D25" s="47">
        <f>'Entry capacity'!D25</f>
        <v>288.5423691393936</v>
      </c>
      <c r="E25" s="58">
        <f>'Entry capacity'!E25</f>
        <v>246.98508990310773</v>
      </c>
    </row>
    <row r="26" spans="1:5" x14ac:dyDescent="0.25">
      <c r="A26" s="41" t="str">
        <f>'Entry capacity'!A26</f>
        <v>YAC Aznalcázar</v>
      </c>
      <c r="B26" s="6" t="str">
        <f>'Entry capacity'!B26</f>
        <v>YAC Aznalcázar</v>
      </c>
      <c r="C26" s="47">
        <f>'Entry capacity'!C26</f>
        <v>120.55113335893262</v>
      </c>
      <c r="D26" s="47">
        <f>'Entry capacity'!D26</f>
        <v>120.55113335893262</v>
      </c>
      <c r="E26" s="58">
        <f>'Entry capacity'!E26</f>
        <v>120.55113335893262</v>
      </c>
    </row>
    <row r="27" spans="1:5" x14ac:dyDescent="0.25">
      <c r="A27" s="41" t="str">
        <f>'Entry capacity'!A27</f>
        <v>YAC Poseidon</v>
      </c>
      <c r="B27" s="6" t="str">
        <f>'Entry capacity'!B27</f>
        <v>YAC Poseidon</v>
      </c>
      <c r="C27" s="47">
        <f>'Entry capacity'!C27</f>
        <v>0</v>
      </c>
      <c r="D27" s="47">
        <f>'Entry capacity'!D27</f>
        <v>0</v>
      </c>
      <c r="E27" s="58">
        <f>'Entry capacity'!E27</f>
        <v>0</v>
      </c>
    </row>
    <row r="28" spans="1:5" x14ac:dyDescent="0.25">
      <c r="A28" s="41" t="str">
        <f>'Entry capacity'!A28</f>
        <v>YAC Viura</v>
      </c>
      <c r="B28" s="6" t="str">
        <f>'Entry capacity'!B28</f>
        <v>YAC Viura</v>
      </c>
      <c r="C28" s="47">
        <f>'Entry capacity'!C28</f>
        <v>1122.3323591131109</v>
      </c>
      <c r="D28" s="47">
        <f>'Entry capacity'!D28</f>
        <v>1113.8570852540247</v>
      </c>
      <c r="E28" s="58">
        <f>'Entry capacity'!E28</f>
        <v>1091.9253114163876</v>
      </c>
    </row>
    <row r="29" spans="1:5" x14ac:dyDescent="0.25">
      <c r="A29" s="41" t="str">
        <f>'Entry capacity'!A29</f>
        <v>BIO Madrid</v>
      </c>
      <c r="B29" s="6" t="str">
        <f>'Entry capacity'!B29</f>
        <v>BIO Madrid</v>
      </c>
      <c r="C29" s="47">
        <f>'Entry capacity'!C29</f>
        <v>566.54058875006456</v>
      </c>
      <c r="D29" s="47">
        <f>'Entry capacity'!D29</f>
        <v>566.54058875006456</v>
      </c>
      <c r="E29" s="58">
        <f>'Entry capacity'!E29</f>
        <v>566.54058875006456</v>
      </c>
    </row>
    <row r="30" spans="1:5" x14ac:dyDescent="0.25">
      <c r="A30" s="41" t="str">
        <f>'Entry capacity'!A30</f>
        <v>15.03A</v>
      </c>
      <c r="B30" s="6" t="str">
        <f>'Entry capacity'!B30</f>
        <v>BIO La Galera (15.03A)</v>
      </c>
      <c r="C30" s="47">
        <f>'Entry capacity'!C30</f>
        <v>159.17052631940328</v>
      </c>
      <c r="D30" s="47">
        <f>'Entry capacity'!D30</f>
        <v>159.17052631940328</v>
      </c>
      <c r="E30" s="58">
        <f>'Entry capacity'!E30</f>
        <v>159.17052631940328</v>
      </c>
    </row>
    <row r="31" spans="1:5" x14ac:dyDescent="0.25">
      <c r="A31" s="41" t="str">
        <f>'Entry capacity'!A31</f>
        <v>K07</v>
      </c>
      <c r="B31" s="6" t="str">
        <f>'Entry capacity'!B31</f>
        <v>BIO Medina Sidonia (K07)</v>
      </c>
      <c r="C31" s="47">
        <f>'Entry capacity'!C31</f>
        <v>0</v>
      </c>
      <c r="D31" s="47">
        <f>'Entry capacity'!D31</f>
        <v>0</v>
      </c>
      <c r="E31" s="58">
        <f>'Entry capacity'!E31</f>
        <v>0</v>
      </c>
    </row>
    <row r="32" spans="1:5" x14ac:dyDescent="0.25">
      <c r="A32" s="41" t="str">
        <f>'Entry capacity'!A32</f>
        <v>28A</v>
      </c>
      <c r="B32" s="6" t="str">
        <f>'Entry capacity'!B32</f>
        <v>BIO Tudela (28A)</v>
      </c>
      <c r="C32" s="47">
        <f>'Entry capacity'!C32</f>
        <v>0</v>
      </c>
      <c r="D32" s="47">
        <f>'Entry capacity'!D32</f>
        <v>0</v>
      </c>
      <c r="E32" s="58">
        <f>'Entry capacity'!E32</f>
        <v>0</v>
      </c>
    </row>
    <row r="33" spans="1:8" x14ac:dyDescent="0.25">
      <c r="A33" s="41" t="str">
        <f>'Entry capacity'!A33</f>
        <v>F25</v>
      </c>
      <c r="B33" s="6" t="str">
        <f>'Entry capacity'!B33</f>
        <v>BIO Mascaraque (F25)</v>
      </c>
      <c r="C33" s="47">
        <f>'Entry capacity'!C33</f>
        <v>0</v>
      </c>
      <c r="D33" s="47">
        <f>'Entry capacity'!D33</f>
        <v>0</v>
      </c>
      <c r="E33" s="58">
        <f>'Entry capacity'!E33</f>
        <v>0</v>
      </c>
    </row>
    <row r="34" spans="1:8" x14ac:dyDescent="0.25">
      <c r="A34" s="41" t="str">
        <f>'Entry capacity'!A34</f>
        <v>15.11</v>
      </c>
      <c r="B34" s="6" t="str">
        <f>'Entry capacity'!B34</f>
        <v>BIO Sagunto (15.11)</v>
      </c>
      <c r="C34" s="47">
        <f>'Entry capacity'!C34</f>
        <v>0</v>
      </c>
      <c r="D34" s="47">
        <f>'Entry capacity'!D34</f>
        <v>0</v>
      </c>
      <c r="E34" s="58">
        <f>'Entry capacity'!E34</f>
        <v>0</v>
      </c>
    </row>
    <row r="35" spans="1:8" x14ac:dyDescent="0.25">
      <c r="A35" s="41" t="str">
        <f>'Entry capacity'!A35</f>
        <v>F07</v>
      </c>
      <c r="B35" s="6" t="str">
        <f>'Entry capacity'!B35</f>
        <v>BIO Sevilla (F07)</v>
      </c>
      <c r="C35" s="47">
        <f>'Entry capacity'!C35</f>
        <v>0</v>
      </c>
      <c r="D35" s="47">
        <f>'Entry capacity'!D35</f>
        <v>0</v>
      </c>
      <c r="E35" s="58">
        <f>'Entry capacity'!E35</f>
        <v>0</v>
      </c>
    </row>
    <row r="36" spans="1:8" x14ac:dyDescent="0.25">
      <c r="A36" s="41" t="str">
        <f>'Entry capacity'!A36</f>
        <v>D06</v>
      </c>
      <c r="B36" s="6" t="str">
        <f>'Entry capacity'!B36</f>
        <v>BIO Arenas de Iguña (D06)</v>
      </c>
      <c r="C36" s="47">
        <f>'Entry capacity'!C36</f>
        <v>27.397260273972602</v>
      </c>
      <c r="D36" s="47">
        <f>'Entry capacity'!D36</f>
        <v>104.38356164383562</v>
      </c>
      <c r="E36" s="58">
        <f>'Entry capacity'!E36</f>
        <v>104.38356164383562</v>
      </c>
    </row>
    <row r="37" spans="1:8" x14ac:dyDescent="0.25">
      <c r="A37" s="41" t="str">
        <f>'Entry capacity'!A37</f>
        <v>K48.10</v>
      </c>
      <c r="B37" s="6" t="str">
        <f>'Entry capacity'!B37</f>
        <v>BIO Almansa (K48.10)</v>
      </c>
      <c r="C37" s="47">
        <f>'Entry capacity'!C37</f>
        <v>46.742677048572482</v>
      </c>
      <c r="D37" s="47">
        <f>'Entry capacity'!D37</f>
        <v>186.97070819428993</v>
      </c>
      <c r="E37" s="58">
        <f>'Entry capacity'!E37</f>
        <v>186.97070819428993</v>
      </c>
    </row>
    <row r="38" spans="1:8" x14ac:dyDescent="0.25">
      <c r="A38" s="41" t="str">
        <f>'Entry capacity'!A38</f>
        <v>AS Serrablo</v>
      </c>
      <c r="B38" s="6" t="str">
        <f>'Entry capacity'!B38</f>
        <v>AA.SS / Storage facilities</v>
      </c>
      <c r="C38" s="47">
        <f>'Entry capacity'!C38</f>
        <v>4719.188665580773</v>
      </c>
      <c r="D38" s="47">
        <f>'Entry capacity'!D38</f>
        <v>8295.249082023809</v>
      </c>
      <c r="E38" s="58">
        <f>'Entry capacity'!E38</f>
        <v>7100.5268529647192</v>
      </c>
    </row>
    <row r="39" spans="1:8" x14ac:dyDescent="0.25">
      <c r="A39" s="41" t="str">
        <f>'Entry capacity'!A39</f>
        <v>AS Gaviota</v>
      </c>
      <c r="B39" s="6" t="str">
        <f>'Entry capacity'!B39</f>
        <v>AA.SS / Storage facilities</v>
      </c>
      <c r="C39" s="47">
        <f>'Entry capacity'!C39</f>
        <v>15986.364783870127</v>
      </c>
      <c r="D39" s="47">
        <f>'Entry capacity'!D39</f>
        <v>16717.645467527618</v>
      </c>
      <c r="E39" s="58">
        <f>'Entry capacity'!E39</f>
        <v>14309.888634659697</v>
      </c>
    </row>
    <row r="40" spans="1:8" ht="15.75" thickBot="1" x14ac:dyDescent="0.3">
      <c r="A40" s="41" t="str">
        <f>'Entry capacity'!A40</f>
        <v>AS Yela</v>
      </c>
      <c r="B40" s="6" t="str">
        <f>'Entry capacity'!B40</f>
        <v>AA.SS / Storage facilities</v>
      </c>
      <c r="C40" s="47">
        <f>'Entry capacity'!C40</f>
        <v>2504.9871758335707</v>
      </c>
      <c r="D40" s="47">
        <f>'Entry capacity'!D40</f>
        <v>11232.983517813345</v>
      </c>
      <c r="E40" s="58">
        <f>'Entry capacity'!E40</f>
        <v>9615.1544478619235</v>
      </c>
    </row>
    <row r="41" spans="1:8" ht="18.75" customHeight="1" thickBot="1" x14ac:dyDescent="0.3">
      <c r="A41" s="28" t="s">
        <v>7</v>
      </c>
      <c r="B41" s="29"/>
      <c r="C41" s="59">
        <f>SUM(C12:C40)</f>
        <v>1365385.0676290174</v>
      </c>
      <c r="D41" s="59">
        <f>SUM(D12:D40)</f>
        <v>1312786.3558721065</v>
      </c>
      <c r="E41" s="60">
        <f>SUM(E12:E40)</f>
        <v>1259575.8285668304</v>
      </c>
    </row>
    <row r="42" spans="1:8" ht="9" customHeight="1" x14ac:dyDescent="0.25">
      <c r="C42" s="57">
        <f>C41-'Entry capacity'!C41</f>
        <v>0</v>
      </c>
      <c r="D42" s="57">
        <f>D41-'Entry capacity'!D41</f>
        <v>0</v>
      </c>
      <c r="E42" s="57">
        <f>E41-'Entry capacity'!E41</f>
        <v>0</v>
      </c>
    </row>
    <row r="43" spans="1:8" ht="27.75" customHeight="1" x14ac:dyDescent="0.25">
      <c r="A43" s="84" t="s">
        <v>86</v>
      </c>
      <c r="B43" s="18"/>
      <c r="C43" s="19"/>
      <c r="D43" s="19"/>
      <c r="E43" s="19"/>
    </row>
    <row r="44" spans="1:8" ht="5.0999999999999996" customHeight="1" thickBot="1" x14ac:dyDescent="0.3"/>
    <row r="45" spans="1:8" ht="15" customHeight="1" x14ac:dyDescent="0.25">
      <c r="A45" s="216" t="s">
        <v>65</v>
      </c>
      <c r="B45" s="214" t="s">
        <v>66</v>
      </c>
      <c r="C45" s="22" t="s">
        <v>11</v>
      </c>
      <c r="D45" s="23"/>
      <c r="E45" s="24"/>
    </row>
    <row r="46" spans="1:8" ht="33" customHeight="1" x14ac:dyDescent="0.25">
      <c r="A46" s="217"/>
      <c r="B46" s="215"/>
      <c r="C46" s="21" t="s">
        <v>57</v>
      </c>
      <c r="D46" s="21" t="s">
        <v>58</v>
      </c>
      <c r="E46" s="25" t="s">
        <v>59</v>
      </c>
    </row>
    <row r="47" spans="1:8" x14ac:dyDescent="0.25">
      <c r="A47" s="26" t="str">
        <f t="shared" ref="A47:B61" si="0">A12</f>
        <v>CI Tarifa</v>
      </c>
      <c r="B47" s="4" t="str">
        <f t="shared" si="0"/>
        <v>CI Tarifa</v>
      </c>
      <c r="C47" s="46">
        <f>SUMPRODUCT('Distance Matrix_ex'!$B$12:$B$292,'Exit Capacity'!C$12:C$292)/(SUM('Exit Capacity'!C$12:C$292)-IFERROR(VLOOKUP($A47,'Exit Capacity'!$A$12:$F$292,3,FALSE),0))</f>
        <v>898.45718118312277</v>
      </c>
      <c r="D47" s="46">
        <f>SUMPRODUCT('Distance Matrix_ex'!$B$12:$B$292,'Exit Capacity'!D$12:D$292)/(SUM('Exit Capacity'!D$12:D$292)-IFERROR(VLOOKUP($A47,'Exit Capacity'!$A$12:$F$292,4,FALSE),0))</f>
        <v>899.97977676497578</v>
      </c>
      <c r="E47" s="51">
        <f>SUMPRODUCT('Distance Matrix_ex'!$B$12:$B$292,'Exit Capacity'!E$12:E$292)/(SUM('Exit Capacity'!E$12:E$292)-IFERROR(VLOOKUP($A47,'Exit Capacity'!$A$12:$F$292,5,FALSE),0))</f>
        <v>901.63966575728909</v>
      </c>
      <c r="G47" s="164"/>
      <c r="H47" s="166"/>
    </row>
    <row r="48" spans="1:8" x14ac:dyDescent="0.25">
      <c r="A48" s="41" t="str">
        <f t="shared" si="0"/>
        <v>CI Almería</v>
      </c>
      <c r="B48" s="4" t="str">
        <f t="shared" si="0"/>
        <v>CI Almería</v>
      </c>
      <c r="C48" s="47">
        <f>SUMPRODUCT('Distance Matrix_ex'!$C$12:$C$292,'Exit Capacity'!C$12:C$292)/(SUM('Exit Capacity'!C$12:C$292)-IFERROR(VLOOKUP($A48,'Exit Capacity'!$A$12:$F$292,3,FALSE),0))</f>
        <v>825.24451016110731</v>
      </c>
      <c r="D48" s="47">
        <f>SUMPRODUCT('Distance Matrix_ex'!$C$12:$C$292,'Exit Capacity'!D$12:D$292)/(SUM('Exit Capacity'!D$12:D$292)-IFERROR(VLOOKUP($A48,'Exit Capacity'!$A$12:$F$292,4,FALSE),0))</f>
        <v>825.19130381246373</v>
      </c>
      <c r="E48" s="58">
        <f>SUMPRODUCT('Distance Matrix_ex'!$C$12:$C$292,'Exit Capacity'!E$12:E$292)/(SUM('Exit Capacity'!E$12:E$292)-IFERROR(VLOOKUP($A48,'Exit Capacity'!$A$12:$F$292,5,FALSE),0))</f>
        <v>825.53856310196159</v>
      </c>
      <c r="G48" s="164"/>
      <c r="H48" s="166"/>
    </row>
    <row r="49" spans="1:9" x14ac:dyDescent="0.25">
      <c r="A49" s="41" t="str">
        <f t="shared" si="0"/>
        <v>CI Biriatou</v>
      </c>
      <c r="B49" s="4" t="str">
        <f t="shared" si="0"/>
        <v>VIP Pirineos</v>
      </c>
      <c r="C49" s="47">
        <f>SUMPRODUCT('Distance Matrix_ex'!$D$12:$D$292,'Exit Capacity'!C$12:C$292)/(SUM('Exit Capacity'!C$12:C$292)-IFERROR(VLOOKUP($A49,'Exit Capacity'!$A$12:$F$292,3,FALSE),0))</f>
        <v>630.18860371646247</v>
      </c>
      <c r="D49" s="47">
        <f>SUMPRODUCT('Distance Matrix_ex'!$D$12:$D$292,'Exit Capacity'!D$12:D$292)/(SUM('Exit Capacity'!D$12:D$292)-IFERROR(VLOOKUP($A49,'Exit Capacity'!$A$12:$F$292,4,FALSE),0))</f>
        <v>626.37643637448036</v>
      </c>
      <c r="E49" s="58">
        <f>SUMPRODUCT('Distance Matrix_ex'!$D$12:$D$292,'Exit Capacity'!E$12:E$292)/(SUM('Exit Capacity'!E$12:E$292)-IFERROR(VLOOKUP($A49,'Exit Capacity'!$A$12:$F$292,5,FALSE),0))</f>
        <v>620.2160203913985</v>
      </c>
      <c r="G49" s="164"/>
      <c r="H49" s="166"/>
      <c r="I49" s="164"/>
    </row>
    <row r="50" spans="1:9" x14ac:dyDescent="0.25">
      <c r="A50" s="41" t="str">
        <f t="shared" si="0"/>
        <v>CI Larrau</v>
      </c>
      <c r="B50" s="4" t="str">
        <f t="shared" si="0"/>
        <v>VIP Pirineos</v>
      </c>
      <c r="C50" s="47">
        <f>SUMPRODUCT('Distance Matrix_ex'!$E$12:$E$292,'Exit Capacity'!C$12:C$292)/(SUM('Exit Capacity'!C$12:C$292)-IFERROR(VLOOKUP($A50,'Exit Capacity'!$A$12:$F$292,3,FALSE),0))</f>
        <v>588.89527084703002</v>
      </c>
      <c r="D50" s="47">
        <f>SUMPRODUCT('Distance Matrix_ex'!$E$12:$E$292,'Exit Capacity'!D$12:D$292)/(SUM('Exit Capacity'!D$12:D$292)-IFERROR(VLOOKUP($A50,'Exit Capacity'!$A$12:$F$292,4,FALSE),0))</f>
        <v>585.25269200714331</v>
      </c>
      <c r="E50" s="58">
        <f>SUMPRODUCT('Distance Matrix_ex'!$E$12:$E$292,'Exit Capacity'!E$12:E$292)/(SUM('Exit Capacity'!E$12:E$292)-IFERROR(VLOOKUP($A50,'Exit Capacity'!$A$12:$F$292,5,FALSE),0))</f>
        <v>579.58039005195417</v>
      </c>
      <c r="G50" s="164"/>
      <c r="H50" s="166"/>
      <c r="I50" s="164"/>
    </row>
    <row r="51" spans="1:9" x14ac:dyDescent="0.25">
      <c r="A51" s="41" t="str">
        <f t="shared" si="0"/>
        <v>CI Badajoz</v>
      </c>
      <c r="B51" s="4" t="str">
        <f t="shared" si="0"/>
        <v>VIP Ibérico</v>
      </c>
      <c r="C51" s="47">
        <f>SUMPRODUCT('Distance Matrix_ex'!$F$12:$F$292,'Exit Capacity'!C$12:C$292)/(SUM('Exit Capacity'!C$12:C$292)-IFERROR(VLOOKUP($A51,'Exit Capacity'!$A$12:$F$292,3,FALSE),0))</f>
        <v>986.43791010377151</v>
      </c>
      <c r="D51" s="47">
        <f>SUMPRODUCT('Distance Matrix_ex'!$F$12:$F$292,'Exit Capacity'!D$12:D$292)/(SUM('Exit Capacity'!D$12:D$292)-IFERROR(VLOOKUP($A51,'Exit Capacity'!$A$12:$F$292,4,FALSE),0))</f>
        <v>982.63990696412509</v>
      </c>
      <c r="E51" s="58">
        <f>SUMPRODUCT('Distance Matrix_ex'!$F$12:$F$292,'Exit Capacity'!E$12:E$292)/(SUM('Exit Capacity'!E$12:E$292)-IFERROR(VLOOKUP($A51,'Exit Capacity'!$A$12:$F$292,5,FALSE),0))</f>
        <v>977.45584238958213</v>
      </c>
      <c r="G51" s="164"/>
      <c r="H51" s="166"/>
    </row>
    <row r="52" spans="1:9" x14ac:dyDescent="0.25">
      <c r="A52" s="41" t="str">
        <f t="shared" si="0"/>
        <v>CI Tuy</v>
      </c>
      <c r="B52" s="6" t="str">
        <f t="shared" si="0"/>
        <v>VIP Ibérico</v>
      </c>
      <c r="C52" s="47">
        <f>SUMPRODUCT('Distance Matrix_ex'!$G$12:$G$292,'Exit Capacity'!C$12:C$292)/(SUM('Exit Capacity'!C$12:C$292)-IFERROR(VLOOKUP($A52,'Exit Capacity'!$A$12:$F$292,3,FALSE),0))</f>
        <v>1110.4762461452519</v>
      </c>
      <c r="D52" s="47">
        <f>SUMPRODUCT('Distance Matrix_ex'!$G$12:$G$292,'Exit Capacity'!D$12:D$292)/(SUM('Exit Capacity'!D$12:D$292)-IFERROR(VLOOKUP($A52,'Exit Capacity'!$A$12:$F$292,4,FALSE),0))</f>
        <v>1107.2389236967829</v>
      </c>
      <c r="E52" s="58">
        <f>SUMPRODUCT('Distance Matrix_ex'!$G$12:$G$292,'Exit Capacity'!E$12:E$292)/(SUM('Exit Capacity'!E$12:E$292)-IFERROR(VLOOKUP($A52,'Exit Capacity'!$A$12:$F$292,5,FALSE),0))</f>
        <v>1102.8901749763684</v>
      </c>
      <c r="G52" s="164"/>
      <c r="H52" s="166"/>
    </row>
    <row r="53" spans="1:9" x14ac:dyDescent="0.25">
      <c r="A53" s="41" t="str">
        <f t="shared" si="0"/>
        <v>PR Barcelona</v>
      </c>
      <c r="B53" s="6" t="str">
        <f t="shared" si="0"/>
        <v>Planta GNL / LNG Plant</v>
      </c>
      <c r="C53" s="47">
        <f>SUMPRODUCT('Distance Matrix_ex'!$H$12:$H$292,'Exit Capacity'!C$12:C$292)/(SUM('Exit Capacity'!C$12:C$292)-IFERROR(VLOOKUP($A53,'Exit Capacity'!$A$12:$F$292,3,FALSE),0))</f>
        <v>633.5010293159213</v>
      </c>
      <c r="D53" s="47">
        <f>SUMPRODUCT('Distance Matrix_ex'!$H$12:$H$292,'Exit Capacity'!D$12:D$292)/(SUM('Exit Capacity'!D$12:D$292)-IFERROR(VLOOKUP($A53,'Exit Capacity'!$A$12:$F$292,4,FALSE),0))</f>
        <v>630.28932877375075</v>
      </c>
      <c r="E53" s="58">
        <f>SUMPRODUCT('Distance Matrix_ex'!$H$12:$H$292,'Exit Capacity'!E$12:E$292)/(SUM('Exit Capacity'!E$12:E$292)-IFERROR(VLOOKUP($A53,'Exit Capacity'!$A$12:$F$292,5,FALSE),0))</f>
        <v>627.32860097314745</v>
      </c>
      <c r="G53" s="164"/>
      <c r="H53" s="166"/>
    </row>
    <row r="54" spans="1:9" x14ac:dyDescent="0.25">
      <c r="A54" s="41" t="str">
        <f t="shared" si="0"/>
        <v>PR Cartagena</v>
      </c>
      <c r="B54" s="6" t="str">
        <f t="shared" si="0"/>
        <v>Planta GNL / LNG Plant</v>
      </c>
      <c r="C54" s="47">
        <f>SUMPRODUCT('Distance Matrix_ex'!$I$12:$I$292,'Exit Capacity'!C$12:C$292)/(SUM('Exit Capacity'!C$12:C$292)-IFERROR(VLOOKUP($A54,'Exit Capacity'!$A$12:$F$292,3,FALSE),0))</f>
        <v>717.94384457992589</v>
      </c>
      <c r="D54" s="47">
        <f>SUMPRODUCT('Distance Matrix_ex'!$I$12:$I$292,'Exit Capacity'!D$12:D$292)/(SUM('Exit Capacity'!D$12:D$292)-IFERROR(VLOOKUP($A54,'Exit Capacity'!$A$12:$F$292,4,FALSE),0))</f>
        <v>718.25243084667727</v>
      </c>
      <c r="E54" s="58">
        <f>SUMPRODUCT('Distance Matrix_ex'!$I$12:$I$292,'Exit Capacity'!E$12:E$292)/(SUM('Exit Capacity'!E$12:E$292)-IFERROR(VLOOKUP($A54,'Exit Capacity'!$A$12:$F$292,5,FALSE),0))</f>
        <v>719.2442655971073</v>
      </c>
      <c r="G54" s="164"/>
      <c r="H54" s="166"/>
    </row>
    <row r="55" spans="1:9" x14ac:dyDescent="0.25">
      <c r="A55" s="41" t="str">
        <f t="shared" si="0"/>
        <v>PR Huelva</v>
      </c>
      <c r="B55" s="6" t="str">
        <f t="shared" si="0"/>
        <v>Planta GNL / LNG Plant</v>
      </c>
      <c r="C55" s="47">
        <f>SUMPRODUCT('Distance Matrix_ex'!$J$12:$J$292,'Exit Capacity'!C$12:C$292)/(SUM('Exit Capacity'!C$12:C$292)-IFERROR(VLOOKUP($A55,'Exit Capacity'!$A$12:$F$292,3,FALSE),0))</f>
        <v>863.70854086851182</v>
      </c>
      <c r="D55" s="47">
        <f>SUMPRODUCT('Distance Matrix_ex'!$J$12:$J$292,'Exit Capacity'!D$12:D$292)/(SUM('Exit Capacity'!D$12:D$292)-IFERROR(VLOOKUP($A55,'Exit Capacity'!$A$12:$F$292,4,FALSE),0))</f>
        <v>864.01420042907773</v>
      </c>
      <c r="E55" s="58">
        <f>SUMPRODUCT('Distance Matrix_ex'!$J$12:$J$292,'Exit Capacity'!E$12:E$292)/(SUM('Exit Capacity'!E$12:E$292)-IFERROR(VLOOKUP($A55,'Exit Capacity'!$A$12:$F$292,5,FALSE),0))</f>
        <v>864.34345537604975</v>
      </c>
      <c r="G55" s="164"/>
      <c r="H55" s="166"/>
    </row>
    <row r="56" spans="1:9" x14ac:dyDescent="0.25">
      <c r="A56" s="41" t="str">
        <f t="shared" si="0"/>
        <v>PR Bilbao</v>
      </c>
      <c r="B56" s="6" t="str">
        <f t="shared" si="0"/>
        <v>Planta GNL / LNG Plant</v>
      </c>
      <c r="C56" s="47">
        <f>SUMPRODUCT('Distance Matrix_ex'!$K$12:$K$292,'Exit Capacity'!C$12:C$292)/(SUM('Exit Capacity'!C$12:C$292)-IFERROR(VLOOKUP($A56,'Exit Capacity'!$A$12:$F$292,3,FALSE),0))</f>
        <v>563.62038422402043</v>
      </c>
      <c r="D56" s="47">
        <f>SUMPRODUCT('Distance Matrix_ex'!$K$12:$K$292,'Exit Capacity'!D$12:D$292)/(SUM('Exit Capacity'!D$12:D$292)-IFERROR(VLOOKUP($A56,'Exit Capacity'!$A$12:$F$292,4,FALSE),0))</f>
        <v>560.0079092532394</v>
      </c>
      <c r="E56" s="58">
        <f>SUMPRODUCT('Distance Matrix_ex'!$K$12:$K$292,'Exit Capacity'!E$12:E$292)/(SUM('Exit Capacity'!E$12:E$292)-IFERROR(VLOOKUP($A56,'Exit Capacity'!$A$12:$F$292,5,FALSE),0))</f>
        <v>554.31552457699399</v>
      </c>
      <c r="G56" s="164"/>
      <c r="H56" s="166"/>
    </row>
    <row r="57" spans="1:9" x14ac:dyDescent="0.25">
      <c r="A57" s="41" t="str">
        <f t="shared" si="0"/>
        <v>PR Sagunto</v>
      </c>
      <c r="B57" s="6" t="str">
        <f t="shared" si="0"/>
        <v>Planta GNL / LNG Plant</v>
      </c>
      <c r="C57" s="47">
        <f>SUMPRODUCT('Distance Matrix_ex'!$L$12:$L$292,'Exit Capacity'!C$12:C$292)/(SUM('Exit Capacity'!C$12:C$292)-IFERROR(VLOOKUP($A57,'Exit Capacity'!$A$12:$F$292,3,FALSE),0))</f>
        <v>554.38523412618008</v>
      </c>
      <c r="D57" s="47">
        <f>SUMPRODUCT('Distance Matrix_ex'!$L$12:$L$292,'Exit Capacity'!D$12:D$292)/(SUM('Exit Capacity'!D$12:D$292)-IFERROR(VLOOKUP($A57,'Exit Capacity'!$A$12:$F$292,4,FALSE),0))</f>
        <v>553.31104670396564</v>
      </c>
      <c r="E57" s="58">
        <f>SUMPRODUCT('Distance Matrix_ex'!$L$12:$L$292,'Exit Capacity'!E$12:E$292)/(SUM('Exit Capacity'!E$12:E$292)-IFERROR(VLOOKUP($A57,'Exit Capacity'!$A$12:$F$292,5,FALSE),0))</f>
        <v>552.75070043202902</v>
      </c>
      <c r="G57" s="164"/>
      <c r="H57" s="166"/>
    </row>
    <row r="58" spans="1:9" x14ac:dyDescent="0.25">
      <c r="A58" s="41" t="str">
        <f t="shared" si="0"/>
        <v>PR Mugardos</v>
      </c>
      <c r="B58" s="6" t="str">
        <f t="shared" si="0"/>
        <v>Planta GNL / LNG Plant</v>
      </c>
      <c r="C58" s="47">
        <f>SUMPRODUCT('Distance Matrix_ex'!$M$12:$M$292,'Exit Capacity'!C$12:C$292)/(SUM('Exit Capacity'!C$12:C$292)-IFERROR(VLOOKUP($A58,'Exit Capacity'!$A$12:$F$292,3,FALSE),0))</f>
        <v>964.47620141755863</v>
      </c>
      <c r="D58" s="47">
        <f>SUMPRODUCT('Distance Matrix_ex'!$M$12:$M$292,'Exit Capacity'!D$12:D$292)/(SUM('Exit Capacity'!D$12:D$292)-IFERROR(VLOOKUP($A58,'Exit Capacity'!$A$12:$F$292,4,FALSE),0))</f>
        <v>961.49042903406303</v>
      </c>
      <c r="E58" s="58">
        <f>SUMPRODUCT('Distance Matrix_ex'!$M$12:$M$292,'Exit Capacity'!E$12:E$292)/(SUM('Exit Capacity'!E$12:E$292)-IFERROR(VLOOKUP($A58,'Exit Capacity'!$A$12:$F$292,5,FALSE),0))</f>
        <v>957.39544729086276</v>
      </c>
      <c r="G58" s="164"/>
      <c r="H58" s="166"/>
    </row>
    <row r="59" spans="1:9" x14ac:dyDescent="0.25">
      <c r="A59" s="41" t="str">
        <f t="shared" si="0"/>
        <v>PR El Musel</v>
      </c>
      <c r="B59" s="6" t="str">
        <f t="shared" si="0"/>
        <v>Planta GNL / LNG Plant</v>
      </c>
      <c r="C59" s="47">
        <f>SUMPRODUCT('Distance Matrix_ex'!$N$12:$N$292,'Exit Capacity'!C$12:C$292)/(SUM('Exit Capacity'!C$12:C$292)-IFERROR(VLOOKUP($A59,'Exit Capacity'!$A$12:$F$292,3,FALSE),0))</f>
        <v>696.74728060993914</v>
      </c>
      <c r="D59" s="47">
        <f>SUMPRODUCT('Distance Matrix_ex'!$N$12:$N$292,'Exit Capacity'!D$12:D$292)/(SUM('Exit Capacity'!D$12:D$292)-IFERROR(VLOOKUP($A59,'Exit Capacity'!$A$12:$F$292,4,FALSE),0))</f>
        <v>693.40667856892196</v>
      </c>
      <c r="E59" s="58">
        <f>SUMPRODUCT('Distance Matrix_ex'!$N$12:$N$292,'Exit Capacity'!E$12:E$292)/(SUM('Exit Capacity'!E$12:E$292)-IFERROR(VLOOKUP($A59,'Exit Capacity'!$A$12:$F$292,5,FALSE),0))</f>
        <v>688.60177765834646</v>
      </c>
      <c r="G59" s="164"/>
      <c r="H59" s="166"/>
    </row>
    <row r="60" spans="1:9" ht="30" x14ac:dyDescent="0.25">
      <c r="A60" s="41" t="str">
        <f t="shared" si="0"/>
        <v>YAC/AS Marismas</v>
      </c>
      <c r="B60" s="6" t="str">
        <f t="shared" si="0"/>
        <v>YAC Marismas / AASS - Storage facilities</v>
      </c>
      <c r="C60" s="47">
        <f>SUMPRODUCT('Distance Matrix_ex'!$O$12:$O$292,'Exit Capacity'!C$12:C$292)/(SUM('Exit Capacity'!C$12:C$292)-IFERROR(VLOOKUP($A60,'Exit Capacity'!$A$12:$F$292,3,FALSE),0))</f>
        <v>824.12102913745878</v>
      </c>
      <c r="D60" s="47">
        <f>SUMPRODUCT('Distance Matrix_ex'!$O$12:$O$292,'Exit Capacity'!D$12:D$292)/(SUM('Exit Capacity'!D$12:D$292)-IFERROR(VLOOKUP($A60,'Exit Capacity'!$A$12:$F$292,4,FALSE),0))</f>
        <v>824.28234068901645</v>
      </c>
      <c r="E60" s="58">
        <f>SUMPRODUCT('Distance Matrix_ex'!$O$12:$O$292,'Exit Capacity'!E$12:E$292)/(SUM('Exit Capacity'!E$12:E$292)-IFERROR(VLOOKUP($A60,'Exit Capacity'!$A$12:$F$292,5,FALSE),0))</f>
        <v>824.4992695283712</v>
      </c>
      <c r="G60" s="164"/>
      <c r="H60" s="166"/>
    </row>
    <row r="61" spans="1:9" x14ac:dyDescent="0.25">
      <c r="A61" s="41" t="str">
        <f t="shared" si="0"/>
        <v>YAC Aznalcázar</v>
      </c>
      <c r="B61" s="6" t="str">
        <f t="shared" si="0"/>
        <v>YAC Aznalcázar</v>
      </c>
      <c r="C61" s="47">
        <f>SUMPRODUCT('Distance Matrix_ex'!$P$12:$P$292,'Exit Capacity'!C$12:C$292)/(SUM('Exit Capacity'!C$12:C$292)-IFERROR(VLOOKUP($A61,'Exit Capacity'!$A$12:$F$292,3,FALSE),0))</f>
        <v>803.60464604680976</v>
      </c>
      <c r="D61" s="47">
        <f>SUMPRODUCT('Distance Matrix_ex'!$P$12:$P$292,'Exit Capacity'!D$12:D$292)/(SUM('Exit Capacity'!D$12:D$292)-IFERROR(VLOOKUP($A61,'Exit Capacity'!$A$12:$F$292,4,FALSE),0))</f>
        <v>803.74258351896606</v>
      </c>
      <c r="E61" s="58">
        <f>SUMPRODUCT('Distance Matrix_ex'!$P$12:$P$292,'Exit Capacity'!E$12:E$292)/(SUM('Exit Capacity'!E$12:E$292)-IFERROR(VLOOKUP($A61,'Exit Capacity'!$A$12:$F$292,5,FALSE),0))</f>
        <v>803.87698706072661</v>
      </c>
      <c r="G61" s="164"/>
      <c r="H61" s="166"/>
    </row>
    <row r="62" spans="1:9" x14ac:dyDescent="0.25">
      <c r="A62" s="41" t="s">
        <v>271</v>
      </c>
      <c r="B62" s="6" t="str">
        <f t="shared" ref="B62:B69" si="1">B27</f>
        <v>YAC Poseidon</v>
      </c>
      <c r="C62" s="47">
        <f>SUMPRODUCT('Distance Matrix_ex'!$Q$12:$Q$292,'Exit Capacity'!C$12:C$292)/(SUM('Exit Capacity'!C$12:C$292)-IFERROR(VLOOKUP($A62,'Exit Capacity'!$A$12:$F$292,3,FALSE),0))</f>
        <v>850.26243086372324</v>
      </c>
      <c r="D62" s="47">
        <f>SUMPRODUCT('Distance Matrix_ex'!$Q$12:$Q$292,'Exit Capacity'!D$12:D$292)/(SUM('Exit Capacity'!D$12:D$292)-IFERROR(VLOOKUP($A62,'Exit Capacity'!$A$12:$F$292,4,FALSE),0))</f>
        <v>850.50109612813378</v>
      </c>
      <c r="E62" s="58">
        <f>SUMPRODUCT('Distance Matrix_ex'!$Q$12:$Q$292,'Exit Capacity'!E$12:E$292)/(SUM('Exit Capacity'!E$12:E$292)-IFERROR(VLOOKUP($A62,'Exit Capacity'!$A$12:$F$292,5,FALSE),0))</f>
        <v>850.75356712092696</v>
      </c>
      <c r="G62" s="164"/>
      <c r="H62" s="166"/>
    </row>
    <row r="63" spans="1:9" x14ac:dyDescent="0.25">
      <c r="A63" s="41" t="str">
        <f t="shared" ref="A63:A69" si="2">A28</f>
        <v>YAC Viura</v>
      </c>
      <c r="B63" s="6" t="str">
        <f t="shared" si="1"/>
        <v>YAC Viura</v>
      </c>
      <c r="C63" s="47">
        <f>SUMPRODUCT('Distance Matrix_ex'!$R$12:$R$292,'Exit Capacity'!C$12:C$292)/(SUM('Exit Capacity'!C$12:C$292)-IFERROR(VLOOKUP($A63,'Exit Capacity'!$A$12:$F$292,3,FALSE),0))</f>
        <v>450.16935153168964</v>
      </c>
      <c r="D63" s="47">
        <f>SUMPRODUCT('Distance Matrix_ex'!$R$12:$R$292,'Exit Capacity'!D$12:D$292)/(SUM('Exit Capacity'!D$12:D$292)-IFERROR(VLOOKUP($A63,'Exit Capacity'!$A$12:$F$292,4,FALSE),0))</f>
        <v>446.14057933143567</v>
      </c>
      <c r="E63" s="58">
        <f>SUMPRODUCT('Distance Matrix_ex'!$R$12:$R$292,'Exit Capacity'!E$12:E$292)/(SUM('Exit Capacity'!E$12:E$292)-IFERROR(VLOOKUP($A63,'Exit Capacity'!$A$12:$F$292,5,FALSE),0))</f>
        <v>440.31256852941755</v>
      </c>
      <c r="G63" s="164"/>
      <c r="H63" s="166"/>
    </row>
    <row r="64" spans="1:9" x14ac:dyDescent="0.25">
      <c r="A64" s="41" t="str">
        <f t="shared" si="2"/>
        <v>BIO Madrid</v>
      </c>
      <c r="B64" s="6" t="str">
        <f t="shared" si="1"/>
        <v>BIO Madrid</v>
      </c>
      <c r="C64" s="47">
        <f>SUMPRODUCT('Distance Matrix_ex'!$S$12:$S$292,'Exit Capacity'!C$12:C$292)/(SUM('Exit Capacity'!C$12:C$292)-IFERROR(VLOOKUP($A64,'Exit Capacity'!$A$12:$F$292,3,FALSE),0))</f>
        <v>493.92189728158218</v>
      </c>
      <c r="D64" s="47">
        <f>SUMPRODUCT('Distance Matrix_ex'!$S$12:$S$292,'Exit Capacity'!D$12:D$292)/(SUM('Exit Capacity'!D$12:D$292)-IFERROR(VLOOKUP($A64,'Exit Capacity'!$A$12:$F$292,4,FALSE),0))</f>
        <v>491.78676030163882</v>
      </c>
      <c r="E64" s="58">
        <f>SUMPRODUCT('Distance Matrix_ex'!$S$12:$S$292,'Exit Capacity'!E$12:E$292)/(SUM('Exit Capacity'!E$12:E$292)-IFERROR(VLOOKUP($A64,'Exit Capacity'!$A$12:$F$292,5,FALSE),0))</f>
        <v>488.25505171980672</v>
      </c>
      <c r="G64" s="164"/>
      <c r="H64" s="166"/>
    </row>
    <row r="65" spans="1:8" x14ac:dyDescent="0.25">
      <c r="A65" s="41" t="str">
        <f t="shared" si="2"/>
        <v>15.03A</v>
      </c>
      <c r="B65" s="6" t="str">
        <f t="shared" si="1"/>
        <v>BIO La Galera (15.03A)</v>
      </c>
      <c r="C65" s="47">
        <f>SUMPRODUCT('Distance Matrix_ex'!$T$12:$T$292,'Exit Capacity'!C$12:C$292)/(SUM('Exit Capacity'!C$12:C$292)-IFERROR(VLOOKUP($A65,'Exit Capacity'!$A$12:$F$292,3,FALSE),0))</f>
        <v>526.01951854381878</v>
      </c>
      <c r="D65" s="47">
        <f>SUMPRODUCT('Distance Matrix_ex'!$T$12:$T$292,'Exit Capacity'!D$12:D$292)/(SUM('Exit Capacity'!D$12:D$292)-IFERROR(VLOOKUP($A65,'Exit Capacity'!$A$12:$F$292,4,FALSE),0))</f>
        <v>523.89763786358253</v>
      </c>
      <c r="E65" s="58">
        <f>SUMPRODUCT('Distance Matrix_ex'!$T$12:$T$292,'Exit Capacity'!E$12:E$292)/(SUM('Exit Capacity'!E$12:E$292)-IFERROR(VLOOKUP($A65,'Exit Capacity'!$A$12:$F$292,5,FALSE),0))</f>
        <v>522.04972368518304</v>
      </c>
      <c r="G65" s="164"/>
      <c r="H65" s="166"/>
    </row>
    <row r="66" spans="1:8" x14ac:dyDescent="0.25">
      <c r="A66" s="41" t="str">
        <f t="shared" si="2"/>
        <v>K07</v>
      </c>
      <c r="B66" s="6" t="str">
        <f t="shared" si="1"/>
        <v>BIO Medina Sidonia (K07)</v>
      </c>
      <c r="C66" s="47">
        <f>SUMPRODUCT('Distance Matrix_ex'!$U$12:$U$292,'Exit Capacity'!C$12:C$292)/(SUM('Exit Capacity'!C$12:C$292)-IFERROR(VLOOKUP($A66,'Exit Capacity'!$A$12:$F$292,3,FALSE),0))</f>
        <v>851.19660233488605</v>
      </c>
      <c r="D66" s="47">
        <f>SUMPRODUCT('Distance Matrix_ex'!$U$12:$U$292,'Exit Capacity'!D$12:D$292)/(SUM('Exit Capacity'!D$12:D$292)-IFERROR(VLOOKUP($A66,'Exit Capacity'!$A$12:$F$292,4,FALSE),0))</f>
        <v>852.32241206516835</v>
      </c>
      <c r="E66" s="58">
        <f>SUMPRODUCT('Distance Matrix_ex'!$U$12:$U$292,'Exit Capacity'!E$12:E$292)/(SUM('Exit Capacity'!E$12:E$292)-IFERROR(VLOOKUP($A66,'Exit Capacity'!$A$12:$F$292,5,FALSE),0))</f>
        <v>853.65552805970992</v>
      </c>
      <c r="G66" s="164"/>
      <c r="H66" s="166"/>
    </row>
    <row r="67" spans="1:8" x14ac:dyDescent="0.25">
      <c r="A67" s="41" t="str">
        <f t="shared" si="2"/>
        <v>28A</v>
      </c>
      <c r="B67" s="6" t="str">
        <f t="shared" si="1"/>
        <v>BIO Tudela (28A)</v>
      </c>
      <c r="C67" s="47">
        <f>SUMPRODUCT('Distance Matrix_ex'!$V$12:$V$292,'Exit Capacity'!C$12:C$292)/(SUM('Exit Capacity'!C$12:C$292)-IFERROR(VLOOKUP($A67,'Exit Capacity'!$A$12:$F$292,3,FALSE),0))</f>
        <v>462.10762168221316</v>
      </c>
      <c r="D67" s="47">
        <f>SUMPRODUCT('Distance Matrix_ex'!$V$12:$V$292,'Exit Capacity'!D$12:D$292)/(SUM('Exit Capacity'!D$12:D$292)-IFERROR(VLOOKUP($A67,'Exit Capacity'!$A$12:$F$292,4,FALSE),0))</f>
        <v>457.50302429580654</v>
      </c>
      <c r="E67" s="58">
        <f>SUMPRODUCT('Distance Matrix_ex'!$V$12:$V$292,'Exit Capacity'!E$12:E$292)/(SUM('Exit Capacity'!E$12:E$292)-IFERROR(VLOOKUP($A67,'Exit Capacity'!$A$12:$F$292,5,FALSE),0))</f>
        <v>451.21646791967868</v>
      </c>
      <c r="G67" s="164"/>
      <c r="H67" s="166"/>
    </row>
    <row r="68" spans="1:8" x14ac:dyDescent="0.25">
      <c r="A68" s="41" t="str">
        <f t="shared" si="2"/>
        <v>F25</v>
      </c>
      <c r="B68" s="6" t="str">
        <f t="shared" si="1"/>
        <v>BIO Mascaraque (F25)</v>
      </c>
      <c r="C68" s="47">
        <f>SUMPRODUCT('Distance Matrix_ex'!$W$12:$W$292,'Exit Capacity'!C$12:C$292)/(SUM('Exit Capacity'!C$12:C$292)-IFERROR(VLOOKUP($A68,'Exit Capacity'!$A$12:$F$292,3,FALSE),0))</f>
        <v>544.19166248397266</v>
      </c>
      <c r="D68" s="47">
        <f>SUMPRODUCT('Distance Matrix_ex'!$W$12:$W$292,'Exit Capacity'!D$12:D$292)/(SUM('Exit Capacity'!D$12:D$292)-IFERROR(VLOOKUP($A68,'Exit Capacity'!$A$12:$F$292,4,FALSE),0))</f>
        <v>542.56023810358522</v>
      </c>
      <c r="E68" s="58">
        <f>SUMPRODUCT('Distance Matrix_ex'!$W$12:$W$292,'Exit Capacity'!E$12:E$292)/(SUM('Exit Capacity'!E$12:E$292)-IFERROR(VLOOKUP($A68,'Exit Capacity'!$A$12:$F$292,5,FALSE),0))</f>
        <v>539.70979232178854</v>
      </c>
      <c r="G68" s="164"/>
      <c r="H68" s="166"/>
    </row>
    <row r="69" spans="1:8" x14ac:dyDescent="0.25">
      <c r="A69" s="41" t="str">
        <f t="shared" si="2"/>
        <v>15.11</v>
      </c>
      <c r="B69" s="6" t="str">
        <f t="shared" si="1"/>
        <v>BIO Sagunto (15.11)</v>
      </c>
      <c r="C69" s="47">
        <f>SUMPRODUCT('Distance Matrix_ex'!$X$12:$X$292,'Exit Capacity'!C$12:C$292)/(SUM('Exit Capacity'!C$12:C$292)-IFERROR(VLOOKUP($A69,'Exit Capacity'!$A$12:$F$292,3,FALSE),0))</f>
        <v>547.06007492660012</v>
      </c>
      <c r="D69" s="47">
        <f>SUMPRODUCT('Distance Matrix_ex'!$X$12:$X$292,'Exit Capacity'!D$12:D$292)/(SUM('Exit Capacity'!D$12:D$292)-IFERROR(VLOOKUP($A69,'Exit Capacity'!$A$12:$F$292,4,FALSE),0))</f>
        <v>546.03138257968772</v>
      </c>
      <c r="E69" s="58">
        <f>SUMPRODUCT('Distance Matrix_ex'!$X$12:$X$292,'Exit Capacity'!E$12:E$292)/(SUM('Exit Capacity'!E$12:E$292)-IFERROR(VLOOKUP($A69,'Exit Capacity'!$A$12:$F$292,5,FALSE),0))</f>
        <v>545.48941677000266</v>
      </c>
      <c r="G69" s="164"/>
      <c r="H69" s="166"/>
    </row>
    <row r="70" spans="1:8" x14ac:dyDescent="0.25">
      <c r="A70" s="41" t="str">
        <f t="shared" ref="A70:B70" si="3">A35</f>
        <v>F07</v>
      </c>
      <c r="B70" s="6" t="str">
        <f t="shared" si="3"/>
        <v>BIO Sevilla (F07)</v>
      </c>
      <c r="C70" s="47">
        <f>SUMPRODUCT('Distance Matrix_ex'!$Y$12:$Y$292,'Exit Capacity'!C$12:C$292)/(SUM('Exit Capacity'!C$12:C$292)-IFERROR(VLOOKUP($A70,'Exit Capacity'!$A$12:$F$292,3,FALSE),0))</f>
        <v>786.68613792201882</v>
      </c>
      <c r="D70" s="47">
        <f>SUMPRODUCT('Distance Matrix_ex'!$Y$12:$Y$292,'Exit Capacity'!D$12:D$292)/(SUM('Exit Capacity'!D$12:D$292)-IFERROR(VLOOKUP($A70,'Exit Capacity'!$A$12:$F$292,4,FALSE),0))</f>
        <v>786.97232548849945</v>
      </c>
      <c r="E70" s="58">
        <f>SUMPRODUCT('Distance Matrix_ex'!$Y$12:$Y$292,'Exit Capacity'!E$12:E$292)/(SUM('Exit Capacity'!E$12:E$292)-IFERROR(VLOOKUP($A70,'Exit Capacity'!$A$12:$F$292,5,FALSE),0))</f>
        <v>787.21917335475382</v>
      </c>
      <c r="G70" s="164"/>
      <c r="H70" s="166"/>
    </row>
    <row r="71" spans="1:8" x14ac:dyDescent="0.25">
      <c r="A71" s="41" t="str">
        <f t="shared" ref="A71:B71" si="4">A36</f>
        <v>D06</v>
      </c>
      <c r="B71" s="6" t="str">
        <f t="shared" si="4"/>
        <v>BIO Arenas de Iguña (D06)</v>
      </c>
      <c r="C71" s="47">
        <f>SUMPRODUCT('Distance Matrix_ex'!$Z$12:$Z$292,'Exit Capacity'!C$12:C$292)/(SUM('Exit Capacity'!C$12:C$292)-IFERROR(VLOOKUP($A71,'Exit Capacity'!$A$12:$F$292,3,FALSE),0))</f>
        <v>549.49354006210501</v>
      </c>
      <c r="D71" s="47">
        <f>SUMPRODUCT('Distance Matrix_ex'!$Z$12:$Z$292,'Exit Capacity'!D$12:D$292)/(SUM('Exit Capacity'!D$12:D$292)-IFERROR(VLOOKUP($A71,'Exit Capacity'!$A$12:$F$292,4,FALSE),0))</f>
        <v>545.8418443422629</v>
      </c>
      <c r="E71" s="58">
        <f>SUMPRODUCT('Distance Matrix_ex'!$Z$12:$Z$292,'Exit Capacity'!E$12:E$292)/(SUM('Exit Capacity'!E$12:E$292)-IFERROR(VLOOKUP($A71,'Exit Capacity'!$A$12:$F$292,5,FALSE),0))</f>
        <v>540.57914938038834</v>
      </c>
      <c r="G71" s="164"/>
      <c r="H71" s="166"/>
    </row>
    <row r="72" spans="1:8" x14ac:dyDescent="0.25">
      <c r="A72" s="41" t="str">
        <f t="shared" ref="A72:B72" si="5">A37</f>
        <v>K48.10</v>
      </c>
      <c r="B72" s="6" t="str">
        <f t="shared" si="5"/>
        <v>BIO Almansa (K48.10)</v>
      </c>
      <c r="C72" s="47">
        <f>SUMPRODUCT('Distance Matrix_ex'!$AA$12:$AA$292,'Exit Capacity'!C$12:C$292)/(SUM('Exit Capacity'!C$12:C$292)-IFERROR(VLOOKUP($A72,'Exit Capacity'!$A$12:$F$292,3,FALSE),0))</f>
        <v>566.79730946635311</v>
      </c>
      <c r="D72" s="47">
        <f>SUMPRODUCT('Distance Matrix_ex'!$AA$12:$AA$292,'Exit Capacity'!D$12:D$292)/(SUM('Exit Capacity'!D$12:D$292)-IFERROR(VLOOKUP($A72,'Exit Capacity'!$A$12:$F$292,4,FALSE),0))</f>
        <v>566.15263978592736</v>
      </c>
      <c r="E72" s="58">
        <f>SUMPRODUCT('Distance Matrix_ex'!$AA$12:$AA$292,'Exit Capacity'!E$12:E$292)/(SUM('Exit Capacity'!E$12:E$292)-IFERROR(VLOOKUP($A72,'Exit Capacity'!$A$12:$F$292,5,FALSE),0))</f>
        <v>565.94762925983173</v>
      </c>
      <c r="G72" s="164"/>
      <c r="H72" s="166"/>
    </row>
    <row r="73" spans="1:8" x14ac:dyDescent="0.25">
      <c r="A73" s="41" t="str">
        <f>A38</f>
        <v>AS Serrablo</v>
      </c>
      <c r="B73" s="6" t="str">
        <f>B38</f>
        <v>AA.SS / Storage facilities</v>
      </c>
      <c r="C73" s="47">
        <f>SUMPRODUCT('Distance Matrix_ex'!$AB$12:$AB$292,'Exit Capacity'!C$12:C$292)/(SUM('Exit Capacity'!C$12:C$292)-IFERROR(VLOOKUP($A73,'Exit Capacity'!$A$12:$F$292,3,FALSE),0))</f>
        <v>600.84799772747419</v>
      </c>
      <c r="D73" s="47">
        <f>SUMPRODUCT('Distance Matrix_ex'!$AB$12:$AB$292,'Exit Capacity'!D$12:D$292)/(SUM('Exit Capacity'!D$12:D$292)-IFERROR(VLOOKUP($A73,'Exit Capacity'!$A$12:$F$292,4,FALSE),0))</f>
        <v>596.96808588510032</v>
      </c>
      <c r="E73" s="58">
        <f>SUMPRODUCT('Distance Matrix_ex'!$AB$12:$AB$292,'Exit Capacity'!E$12:E$292)/(SUM('Exit Capacity'!E$12:E$292)-IFERROR(VLOOKUP($A73,'Exit Capacity'!$A$12:$F$292,5,FALSE),0))</f>
        <v>592.46074332674243</v>
      </c>
      <c r="G73" s="164"/>
      <c r="H73" s="166"/>
    </row>
    <row r="74" spans="1:8" x14ac:dyDescent="0.25">
      <c r="A74" s="41" t="str">
        <f>A39</f>
        <v>AS Gaviota</v>
      </c>
      <c r="B74" s="6" t="str">
        <f>B39</f>
        <v>AA.SS / Storage facilities</v>
      </c>
      <c r="C74" s="47">
        <f>SUMPRODUCT('Distance Matrix_ex'!$AC$12:$AC$292,'Exit Capacity'!C$12:C$292)/(SUM('Exit Capacity'!C$12:C$292)-IFERROR(VLOOKUP($A74,'Exit Capacity'!$A$12:$F$292,3,FALSE),0))</f>
        <v>547.20171945299455</v>
      </c>
      <c r="D74" s="47">
        <f>SUMPRODUCT('Distance Matrix_ex'!$AC$12:$AC$292,'Exit Capacity'!D$12:D$292)/(SUM('Exit Capacity'!D$12:D$292)-IFERROR(VLOOKUP($A74,'Exit Capacity'!$A$12:$F$292,4,FALSE),0))</f>
        <v>542.66353411457862</v>
      </c>
      <c r="E74" s="58">
        <f>SUMPRODUCT('Distance Matrix_ex'!$AC$12:$AC$292,'Exit Capacity'!E$12:E$292)/(SUM('Exit Capacity'!E$12:E$292)-IFERROR(VLOOKUP($A74,'Exit Capacity'!$A$12:$F$292,5,FALSE),0))</f>
        <v>537.68328682059223</v>
      </c>
      <c r="G74" s="164"/>
      <c r="H74" s="166"/>
    </row>
    <row r="75" spans="1:8" ht="15.75" thickBot="1" x14ac:dyDescent="0.3">
      <c r="A75" s="41" t="str">
        <f t="shared" ref="A75" si="6">A40</f>
        <v>AS Yela</v>
      </c>
      <c r="B75" s="6" t="str">
        <f>B40</f>
        <v>AA.SS / Storage facilities</v>
      </c>
      <c r="C75" s="47">
        <f>SUMPRODUCT('Distance Matrix_ex'!$AD$12:$AD$292,'Exit Capacity'!C$12:C$292)/(SUM('Exit Capacity'!C$12:C$292)-IFERROR(VLOOKUP($A75,'Exit Capacity'!$A$12:$F$292,3,FALSE),0))</f>
        <v>501.55988694536779</v>
      </c>
      <c r="D75" s="47">
        <f>SUMPRODUCT('Distance Matrix_ex'!$AD$12:$AD$292,'Exit Capacity'!D$12:D$292)/(SUM('Exit Capacity'!D$12:D$292)-IFERROR(VLOOKUP($A75,'Exit Capacity'!$A$12:$F$292,4,FALSE),0))</f>
        <v>498.5260085194576</v>
      </c>
      <c r="E75" s="58">
        <f>SUMPRODUCT('Distance Matrix_ex'!$AD$12:$AD$292,'Exit Capacity'!E$12:E$292)/(SUM('Exit Capacity'!E$12:E$292)-IFERROR(VLOOKUP($A75,'Exit Capacity'!$A$12:$F$292,5,FALSE),0))</f>
        <v>494.89594324835775</v>
      </c>
      <c r="G75" s="164"/>
      <c r="H75" s="166"/>
    </row>
    <row r="76" spans="1:8" ht="18.75" customHeight="1" thickBot="1" x14ac:dyDescent="0.3">
      <c r="A76" s="28" t="s">
        <v>7</v>
      </c>
      <c r="B76" s="29"/>
      <c r="C76" s="59">
        <f>SUM(C47:C75)</f>
        <v>19939.32366370787</v>
      </c>
      <c r="D76" s="59">
        <f>SUM(D47:D75)</f>
        <v>19883.343556242511</v>
      </c>
      <c r="E76" s="60">
        <f>SUM(E47:E75)</f>
        <v>19809.904726679364</v>
      </c>
    </row>
    <row r="77" spans="1:8" ht="9" customHeight="1" x14ac:dyDescent="0.25">
      <c r="C77" s="57"/>
      <c r="D77" s="57"/>
      <c r="E77" s="57"/>
    </row>
    <row r="78" spans="1:8" ht="27.75" customHeight="1" x14ac:dyDescent="0.25">
      <c r="A78" s="84" t="s">
        <v>87</v>
      </c>
      <c r="B78" s="18"/>
      <c r="C78" s="19"/>
      <c r="D78" s="19"/>
      <c r="E78" s="19"/>
    </row>
    <row r="79" spans="1:8" ht="5.0999999999999996" customHeight="1" thickBot="1" x14ac:dyDescent="0.3"/>
    <row r="80" spans="1:8" ht="15" customHeight="1" x14ac:dyDescent="0.25">
      <c r="A80" s="216" t="s">
        <v>65</v>
      </c>
      <c r="B80" s="214" t="s">
        <v>66</v>
      </c>
      <c r="C80" s="22" t="s">
        <v>11</v>
      </c>
      <c r="D80" s="23"/>
      <c r="E80" s="24"/>
    </row>
    <row r="81" spans="1:6" ht="33" customHeight="1" x14ac:dyDescent="0.25">
      <c r="A81" s="217"/>
      <c r="B81" s="215"/>
      <c r="C81" s="21" t="s">
        <v>57</v>
      </c>
      <c r="D81" s="21" t="s">
        <v>58</v>
      </c>
      <c r="E81" s="25" t="s">
        <v>59</v>
      </c>
    </row>
    <row r="82" spans="1:6" x14ac:dyDescent="0.25">
      <c r="A82" s="26" t="str">
        <f>A47</f>
        <v>CI Tarifa</v>
      </c>
      <c r="B82" s="4" t="str">
        <f>B47</f>
        <v>CI Tarifa</v>
      </c>
      <c r="C82" s="61">
        <f t="shared" ref="C82:E110" si="7">C12*C47/SUMPRODUCT(C$12:C$40,C$47:C$75)</f>
        <v>0</v>
      </c>
      <c r="D82" s="61">
        <f t="shared" si="7"/>
        <v>0</v>
      </c>
      <c r="E82" s="62">
        <f t="shared" si="7"/>
        <v>0</v>
      </c>
      <c r="F82" s="57"/>
    </row>
    <row r="83" spans="1:6" x14ac:dyDescent="0.25">
      <c r="A83" s="41" t="str">
        <f t="shared" ref="A83" si="8">A48</f>
        <v>CI Almería</v>
      </c>
      <c r="B83" s="4" t="str">
        <f t="shared" ref="B83:B105" si="9">B48</f>
        <v>CI Almería</v>
      </c>
      <c r="C83" s="67">
        <f t="shared" si="7"/>
        <v>0.21425052666266756</v>
      </c>
      <c r="D83" s="67">
        <f t="shared" si="7"/>
        <v>0.22204305787612402</v>
      </c>
      <c r="E83" s="68">
        <f t="shared" si="7"/>
        <v>0.2274017691223329</v>
      </c>
      <c r="F83" s="57"/>
    </row>
    <row r="84" spans="1:6" x14ac:dyDescent="0.25">
      <c r="A84" s="41" t="str">
        <f t="shared" ref="A84" si="10">A49</f>
        <v>CI Biriatou</v>
      </c>
      <c r="B84" s="4" t="str">
        <f t="shared" si="9"/>
        <v>VIP Pirineos</v>
      </c>
      <c r="C84" s="67">
        <f t="shared" si="7"/>
        <v>3.0662729562091109E-2</v>
      </c>
      <c r="D84" s="67">
        <f t="shared" si="7"/>
        <v>3.1587771078220112E-2</v>
      </c>
      <c r="E84" s="68">
        <f t="shared" si="7"/>
        <v>3.2018462026526202E-2</v>
      </c>
      <c r="F84" s="57"/>
    </row>
    <row r="85" spans="1:6" x14ac:dyDescent="0.25">
      <c r="A85" s="41" t="str">
        <f t="shared" ref="A85" si="11">A50</f>
        <v>CI Larrau</v>
      </c>
      <c r="B85" s="4" t="str">
        <f t="shared" si="9"/>
        <v>VIP Pirineos</v>
      </c>
      <c r="C85" s="67">
        <f t="shared" si="7"/>
        <v>7.879724401661567E-2</v>
      </c>
      <c r="D85" s="67">
        <f t="shared" si="7"/>
        <v>8.1163297671048767E-2</v>
      </c>
      <c r="E85" s="68">
        <f t="shared" si="7"/>
        <v>8.2281815166333164E-2</v>
      </c>
      <c r="F85" s="57"/>
    </row>
    <row r="86" spans="1:6" x14ac:dyDescent="0.25">
      <c r="A86" s="41" t="str">
        <f t="shared" ref="A86" si="12">A51</f>
        <v>CI Badajoz</v>
      </c>
      <c r="B86" s="4" t="str">
        <f t="shared" si="9"/>
        <v>VIP Ibérico</v>
      </c>
      <c r="C86" s="67">
        <f t="shared" si="7"/>
        <v>1.3404903691379323E-2</v>
      </c>
      <c r="D86" s="67">
        <f t="shared" si="7"/>
        <v>1.3839858319616252E-2</v>
      </c>
      <c r="E86" s="68">
        <f t="shared" si="7"/>
        <v>1.409315765257649E-2</v>
      </c>
      <c r="F86" s="57"/>
    </row>
    <row r="87" spans="1:6" x14ac:dyDescent="0.25">
      <c r="A87" s="41" t="str">
        <f t="shared" ref="A87" si="13">A52</f>
        <v>CI Tuy</v>
      </c>
      <c r="B87" s="6" t="str">
        <f t="shared" si="9"/>
        <v>VIP Ibérico</v>
      </c>
      <c r="C87" s="67">
        <f t="shared" si="7"/>
        <v>6.8593116609822809E-3</v>
      </c>
      <c r="D87" s="67">
        <f t="shared" si="7"/>
        <v>7.0885255678578563E-3</v>
      </c>
      <c r="E87" s="68">
        <f t="shared" si="7"/>
        <v>7.2280433807448254E-3</v>
      </c>
      <c r="F87" s="57"/>
    </row>
    <row r="88" spans="1:6" x14ac:dyDescent="0.25">
      <c r="A88" s="41" t="str">
        <f t="shared" ref="A88" si="14">A53</f>
        <v>PR Barcelona</v>
      </c>
      <c r="B88" s="6" t="str">
        <f t="shared" si="9"/>
        <v>Planta GNL / LNG Plant</v>
      </c>
      <c r="C88" s="67">
        <f t="shared" si="7"/>
        <v>9.4438104767921194E-2</v>
      </c>
      <c r="D88" s="67">
        <f t="shared" si="7"/>
        <v>8.8578628884088156E-2</v>
      </c>
      <c r="E88" s="68">
        <f t="shared" si="7"/>
        <v>8.7507477999243591E-2</v>
      </c>
      <c r="F88" s="57"/>
    </row>
    <row r="89" spans="1:6" x14ac:dyDescent="0.25">
      <c r="A89" s="41" t="str">
        <f t="shared" ref="A89" si="15">A54</f>
        <v>PR Cartagena</v>
      </c>
      <c r="B89" s="6" t="str">
        <f t="shared" si="9"/>
        <v>Planta GNL / LNG Plant</v>
      </c>
      <c r="C89" s="67">
        <f t="shared" si="7"/>
        <v>0.12028718613679053</v>
      </c>
      <c r="D89" s="67">
        <f t="shared" si="7"/>
        <v>0.11344753266446876</v>
      </c>
      <c r="E89" s="68">
        <f t="shared" si="7"/>
        <v>0.11276009642008006</v>
      </c>
      <c r="F89" s="57"/>
    </row>
    <row r="90" spans="1:6" x14ac:dyDescent="0.25">
      <c r="A90" s="41" t="str">
        <f t="shared" ref="A90" si="16">A55</f>
        <v>PR Huelva</v>
      </c>
      <c r="B90" s="6" t="str">
        <f t="shared" si="9"/>
        <v>Planta GNL / LNG Plant</v>
      </c>
      <c r="C90" s="67">
        <f t="shared" si="7"/>
        <v>0.15193068228820428</v>
      </c>
      <c r="D90" s="67">
        <f t="shared" si="7"/>
        <v>0.14328087187910798</v>
      </c>
      <c r="E90" s="68">
        <f t="shared" si="7"/>
        <v>0.142270469015054</v>
      </c>
      <c r="F90" s="57"/>
    </row>
    <row r="91" spans="1:6" x14ac:dyDescent="0.25">
      <c r="A91" s="41" t="str">
        <f t="shared" ref="A91" si="17">A56</f>
        <v>PR Bilbao</v>
      </c>
      <c r="B91" s="6" t="str">
        <f t="shared" si="9"/>
        <v>Planta GNL / LNG Plant</v>
      </c>
      <c r="C91" s="67">
        <f t="shared" si="7"/>
        <v>0.1085990689374559</v>
      </c>
      <c r="D91" s="67">
        <f t="shared" si="7"/>
        <v>0.10172381333363842</v>
      </c>
      <c r="E91" s="68">
        <f t="shared" si="7"/>
        <v>9.9941668004349365E-2</v>
      </c>
      <c r="F91" s="57"/>
    </row>
    <row r="92" spans="1:6" x14ac:dyDescent="0.25">
      <c r="A92" s="41" t="str">
        <f t="shared" ref="A92:A93" si="18">A57</f>
        <v>PR Sagunto</v>
      </c>
      <c r="B92" s="6" t="str">
        <f t="shared" si="9"/>
        <v>Planta GNL / LNG Plant</v>
      </c>
      <c r="C92" s="67">
        <f t="shared" si="7"/>
        <v>8.32633783981339E-2</v>
      </c>
      <c r="D92" s="67">
        <f t="shared" si="7"/>
        <v>7.8343104258939367E-2</v>
      </c>
      <c r="E92" s="68">
        <f t="shared" si="7"/>
        <v>7.7682253699943235E-2</v>
      </c>
      <c r="F92" s="57"/>
    </row>
    <row r="93" spans="1:6" x14ac:dyDescent="0.25">
      <c r="A93" s="41" t="str">
        <f t="shared" si="18"/>
        <v>PR Mugardos</v>
      </c>
      <c r="B93" s="6" t="str">
        <f t="shared" si="9"/>
        <v>Planta GNL / LNG Plant</v>
      </c>
      <c r="C93" s="67">
        <f t="shared" si="7"/>
        <v>7.0959790499274658E-2</v>
      </c>
      <c r="D93" s="67">
        <f t="shared" si="7"/>
        <v>6.6689096786550286E-2</v>
      </c>
      <c r="E93" s="68">
        <f t="shared" si="7"/>
        <v>6.5911668868186557E-2</v>
      </c>
      <c r="F93" s="57"/>
    </row>
    <row r="94" spans="1:6" x14ac:dyDescent="0.25">
      <c r="A94" s="41" t="str">
        <f t="shared" ref="A94" si="19">A59</f>
        <v>PR El Musel</v>
      </c>
      <c r="B94" s="6" t="str">
        <f t="shared" si="9"/>
        <v>Planta GNL / LNG Plant</v>
      </c>
      <c r="C94" s="67">
        <f t="shared" si="7"/>
        <v>1.1479651356290614E-2</v>
      </c>
      <c r="D94" s="67">
        <f t="shared" si="7"/>
        <v>2.951859359451512E-2</v>
      </c>
      <c r="E94" s="68">
        <f t="shared" si="7"/>
        <v>3.0611614563146296E-2</v>
      </c>
      <c r="F94" s="57"/>
    </row>
    <row r="95" spans="1:6" ht="30" x14ac:dyDescent="0.25">
      <c r="A95" s="41" t="str">
        <f t="shared" ref="A95" si="20">A60</f>
        <v>YAC/AS Marismas</v>
      </c>
      <c r="B95" s="6" t="str">
        <f t="shared" si="9"/>
        <v>YAC Marismas / AASS - Storage facilities</v>
      </c>
      <c r="C95" s="67">
        <f t="shared" si="7"/>
        <v>7.2416181396978412E-4</v>
      </c>
      <c r="D95" s="67">
        <f t="shared" si="7"/>
        <v>2.5728605380597212E-4</v>
      </c>
      <c r="E95" s="68">
        <f t="shared" si="7"/>
        <v>2.3003934578940782E-4</v>
      </c>
      <c r="F95" s="57"/>
    </row>
    <row r="96" spans="1:6" x14ac:dyDescent="0.25">
      <c r="A96" s="41" t="str">
        <f t="shared" ref="A96" si="21">A61</f>
        <v>YAC Aznalcázar</v>
      </c>
      <c r="B96" s="6" t="str">
        <f t="shared" si="9"/>
        <v>YAC Aznalcázar</v>
      </c>
      <c r="C96" s="67">
        <f t="shared" si="7"/>
        <v>1.0034808242091725E-4</v>
      </c>
      <c r="D96" s="67">
        <f t="shared" si="7"/>
        <v>1.0481391262179067E-4</v>
      </c>
      <c r="E96" s="68">
        <f t="shared" si="7"/>
        <v>1.094717362295858E-4</v>
      </c>
      <c r="F96" s="57"/>
    </row>
    <row r="97" spans="1:6" x14ac:dyDescent="0.25">
      <c r="A97" s="41" t="str">
        <f t="shared" ref="A97" si="22">A62</f>
        <v>YAC Poseidon</v>
      </c>
      <c r="B97" s="6" t="str">
        <f t="shared" si="9"/>
        <v>YAC Poseidon</v>
      </c>
      <c r="C97" s="67">
        <f t="shared" si="7"/>
        <v>0</v>
      </c>
      <c r="D97" s="67">
        <f t="shared" si="7"/>
        <v>0</v>
      </c>
      <c r="E97" s="68">
        <f t="shared" si="7"/>
        <v>0</v>
      </c>
      <c r="F97" s="57"/>
    </row>
    <row r="98" spans="1:6" x14ac:dyDescent="0.25">
      <c r="A98" s="41" t="str">
        <f t="shared" ref="A98" si="23">A63</f>
        <v>YAC Viura</v>
      </c>
      <c r="B98" s="6" t="str">
        <f t="shared" si="9"/>
        <v>YAC Viura</v>
      </c>
      <c r="C98" s="67">
        <f t="shared" si="7"/>
        <v>5.233506282294021E-4</v>
      </c>
      <c r="D98" s="67">
        <f t="shared" si="7"/>
        <v>5.3756607784857737E-4</v>
      </c>
      <c r="E98" s="68">
        <f t="shared" si="7"/>
        <v>5.4311916491208074E-4</v>
      </c>
      <c r="F98" s="57"/>
    </row>
    <row r="99" spans="1:6" x14ac:dyDescent="0.25">
      <c r="A99" s="41" t="str">
        <f t="shared" ref="A99" si="24">A64</f>
        <v>BIO Madrid</v>
      </c>
      <c r="B99" s="6" t="str">
        <f t="shared" si="9"/>
        <v>BIO Madrid</v>
      </c>
      <c r="C99" s="67">
        <f t="shared" si="7"/>
        <v>2.8985757270508943E-4</v>
      </c>
      <c r="D99" s="67">
        <f t="shared" si="7"/>
        <v>3.0139671816294648E-4</v>
      </c>
      <c r="E99" s="68">
        <f t="shared" si="7"/>
        <v>3.1247759772504001E-4</v>
      </c>
      <c r="F99" s="57"/>
    </row>
    <row r="100" spans="1:6" x14ac:dyDescent="0.25">
      <c r="A100" s="41" t="str">
        <f t="shared" ref="A100" si="25">A65</f>
        <v>15.03A</v>
      </c>
      <c r="B100" s="6" t="str">
        <f t="shared" si="9"/>
        <v>BIO La Galera (15.03A)</v>
      </c>
      <c r="C100" s="67">
        <f t="shared" si="7"/>
        <v>8.6728104143744125E-5</v>
      </c>
      <c r="D100" s="67">
        <f t="shared" si="7"/>
        <v>9.0206898169499695E-5</v>
      </c>
      <c r="E100" s="68">
        <f t="shared" si="7"/>
        <v>9.3867582882723805E-5</v>
      </c>
      <c r="F100" s="57"/>
    </row>
    <row r="101" spans="1:6" x14ac:dyDescent="0.25">
      <c r="A101" s="41" t="str">
        <f t="shared" ref="A101" si="26">A66</f>
        <v>K07</v>
      </c>
      <c r="B101" s="6" t="str">
        <f t="shared" si="9"/>
        <v>BIO Medina Sidonia (K07)</v>
      </c>
      <c r="C101" s="67">
        <f t="shared" si="7"/>
        <v>0</v>
      </c>
      <c r="D101" s="67">
        <f t="shared" si="7"/>
        <v>0</v>
      </c>
      <c r="E101" s="68">
        <f t="shared" si="7"/>
        <v>0</v>
      </c>
      <c r="F101" s="57"/>
    </row>
    <row r="102" spans="1:6" x14ac:dyDescent="0.25">
      <c r="A102" s="41" t="str">
        <f t="shared" ref="A102" si="27">A67</f>
        <v>28A</v>
      </c>
      <c r="B102" s="6" t="str">
        <f t="shared" si="9"/>
        <v>BIO Tudela (28A)</v>
      </c>
      <c r="C102" s="67">
        <f t="shared" si="7"/>
        <v>0</v>
      </c>
      <c r="D102" s="67">
        <f t="shared" si="7"/>
        <v>0</v>
      </c>
      <c r="E102" s="68">
        <f t="shared" si="7"/>
        <v>0</v>
      </c>
      <c r="F102" s="57"/>
    </row>
    <row r="103" spans="1:6" x14ac:dyDescent="0.25">
      <c r="A103" s="41" t="str">
        <f t="shared" ref="A103" si="28">A68</f>
        <v>F25</v>
      </c>
      <c r="B103" s="6" t="str">
        <f t="shared" si="9"/>
        <v>BIO Mascaraque (F25)</v>
      </c>
      <c r="C103" s="67">
        <f t="shared" si="7"/>
        <v>0</v>
      </c>
      <c r="D103" s="67">
        <f t="shared" si="7"/>
        <v>0</v>
      </c>
      <c r="E103" s="68">
        <f t="shared" si="7"/>
        <v>0</v>
      </c>
      <c r="F103" s="57"/>
    </row>
    <row r="104" spans="1:6" x14ac:dyDescent="0.25">
      <c r="A104" s="41" t="str">
        <f t="shared" ref="A104" si="29">A69</f>
        <v>15.11</v>
      </c>
      <c r="B104" s="6" t="str">
        <f t="shared" si="9"/>
        <v>BIO Sagunto (15.11)</v>
      </c>
      <c r="C104" s="67">
        <f t="shared" si="7"/>
        <v>0</v>
      </c>
      <c r="D104" s="67">
        <f t="shared" si="7"/>
        <v>0</v>
      </c>
      <c r="E104" s="68">
        <f t="shared" si="7"/>
        <v>0</v>
      </c>
      <c r="F104" s="57"/>
    </row>
    <row r="105" spans="1:6" x14ac:dyDescent="0.25">
      <c r="A105" s="41" t="str">
        <f t="shared" ref="A105:B107" si="30">A70</f>
        <v>F07</v>
      </c>
      <c r="B105" s="6" t="str">
        <f t="shared" si="9"/>
        <v>BIO Sevilla (F07)</v>
      </c>
      <c r="C105" s="67">
        <f t="shared" si="7"/>
        <v>0</v>
      </c>
      <c r="D105" s="67">
        <f t="shared" si="7"/>
        <v>0</v>
      </c>
      <c r="E105" s="68">
        <f t="shared" si="7"/>
        <v>0</v>
      </c>
      <c r="F105" s="57"/>
    </row>
    <row r="106" spans="1:6" x14ac:dyDescent="0.25">
      <c r="A106" s="41" t="str">
        <f t="shared" si="30"/>
        <v>D06</v>
      </c>
      <c r="B106" s="6" t="str">
        <f t="shared" si="30"/>
        <v>BIO Arenas de Iguña (D06)</v>
      </c>
      <c r="C106" s="67">
        <f t="shared" si="7"/>
        <v>1.5594270664072515E-5</v>
      </c>
      <c r="D106" s="67">
        <f t="shared" si="7"/>
        <v>6.1635311302276534E-5</v>
      </c>
      <c r="E106" s="68">
        <f t="shared" si="7"/>
        <v>6.3743002167132145E-5</v>
      </c>
      <c r="F106" s="57"/>
    </row>
    <row r="107" spans="1:6" x14ac:dyDescent="0.25">
      <c r="A107" s="41" t="str">
        <f t="shared" si="30"/>
        <v>K48.10</v>
      </c>
      <c r="B107" s="6" t="str">
        <f t="shared" si="30"/>
        <v>BIO Almansa (K48.10)</v>
      </c>
      <c r="C107" s="67">
        <f t="shared" si="7"/>
        <v>2.7443323360610482E-5</v>
      </c>
      <c r="D107" s="67">
        <f t="shared" si="7"/>
        <v>1.1450851077542637E-4</v>
      </c>
      <c r="E107" s="68">
        <f t="shared" si="7"/>
        <v>1.1953385621888821E-4</v>
      </c>
      <c r="F107" s="57"/>
    </row>
    <row r="108" spans="1:6" x14ac:dyDescent="0.25">
      <c r="A108" s="41" t="str">
        <f t="shared" ref="A108" si="31">A73</f>
        <v>AS Serrablo</v>
      </c>
      <c r="B108" s="6" t="str">
        <f>B73</f>
        <v>AA.SS / Storage facilities</v>
      </c>
      <c r="C108" s="67">
        <f t="shared" si="7"/>
        <v>2.9371579332160736E-3</v>
      </c>
      <c r="D108" s="67">
        <f t="shared" si="7"/>
        <v>5.3568711739397827E-3</v>
      </c>
      <c r="E108" s="68">
        <f t="shared" si="7"/>
        <v>4.7521623099992319E-3</v>
      </c>
      <c r="F108" s="57"/>
    </row>
    <row r="109" spans="1:6" x14ac:dyDescent="0.25">
      <c r="A109" s="41" t="str">
        <f t="shared" ref="A109" si="32">A74</f>
        <v>AS Gaviota</v>
      </c>
      <c r="B109" s="6" t="str">
        <f>B74</f>
        <v>AA.SS / Storage facilities</v>
      </c>
      <c r="C109" s="67">
        <f t="shared" si="7"/>
        <v>9.0613418125102384E-3</v>
      </c>
      <c r="D109" s="67">
        <f t="shared" si="7"/>
        <v>9.8137820030900023E-3</v>
      </c>
      <c r="E109" s="68">
        <f t="shared" si="7"/>
        <v>8.6916834976201764E-3</v>
      </c>
      <c r="F109" s="57"/>
    </row>
    <row r="110" spans="1:6" ht="15.75" thickBot="1" x14ac:dyDescent="0.3">
      <c r="A110" s="41" t="str">
        <f t="shared" ref="A110" si="33">A75</f>
        <v>AS Yela</v>
      </c>
      <c r="B110" s="6" t="str">
        <f>B75</f>
        <v>AA.SS / Storage facilities</v>
      </c>
      <c r="C110" s="67">
        <f t="shared" si="7"/>
        <v>1.3014384809729277E-3</v>
      </c>
      <c r="D110" s="67">
        <f t="shared" si="7"/>
        <v>6.0577814261085685E-3</v>
      </c>
      <c r="E110" s="68">
        <f t="shared" si="7"/>
        <v>5.3754059879393143E-3</v>
      </c>
      <c r="F110" s="57"/>
    </row>
    <row r="111" spans="1:6" ht="18.75" customHeight="1" thickBot="1" x14ac:dyDescent="0.3">
      <c r="A111" s="28" t="s">
        <v>7</v>
      </c>
      <c r="B111" s="29"/>
      <c r="C111" s="69">
        <f>SUM(C82:C110)</f>
        <v>1</v>
      </c>
      <c r="D111" s="69">
        <f>SUM(D82:D110)</f>
        <v>1</v>
      </c>
      <c r="E111" s="70">
        <f>SUM(E82:E110)</f>
        <v>1.0000000000000002</v>
      </c>
    </row>
    <row r="112" spans="1:6" ht="9" customHeight="1" x14ac:dyDescent="0.25">
      <c r="C112" s="57"/>
      <c r="D112" s="57"/>
      <c r="E112" s="57"/>
    </row>
    <row r="113" spans="1:6" ht="27.75" customHeight="1" x14ac:dyDescent="0.25">
      <c r="A113" s="84" t="s">
        <v>88</v>
      </c>
      <c r="B113" s="18"/>
      <c r="C113" s="19"/>
      <c r="D113" s="19"/>
      <c r="E113" s="19"/>
    </row>
    <row r="114" spans="1:6" ht="5.0999999999999996" customHeight="1" thickBot="1" x14ac:dyDescent="0.3"/>
    <row r="115" spans="1:6" ht="15" customHeight="1" x14ac:dyDescent="0.25">
      <c r="A115" s="216" t="s">
        <v>65</v>
      </c>
      <c r="B115" s="214" t="s">
        <v>66</v>
      </c>
      <c r="C115" s="22" t="s">
        <v>11</v>
      </c>
      <c r="D115" s="23"/>
      <c r="E115" s="24"/>
    </row>
    <row r="116" spans="1:6" ht="33" customHeight="1" x14ac:dyDescent="0.25">
      <c r="A116" s="217"/>
      <c r="B116" s="215"/>
      <c r="C116" s="21" t="s">
        <v>57</v>
      </c>
      <c r="D116" s="21" t="s">
        <v>58</v>
      </c>
      <c r="E116" s="25" t="s">
        <v>59</v>
      </c>
    </row>
    <row r="117" spans="1:6" x14ac:dyDescent="0.25">
      <c r="A117" s="26" t="str">
        <f>A82</f>
        <v>CI Tarifa</v>
      </c>
      <c r="B117" s="4" t="str">
        <f>B82</f>
        <v>CI Tarifa</v>
      </c>
      <c r="C117" s="46">
        <f>Input!C$18*Input!C$197*C82</f>
        <v>0</v>
      </c>
      <c r="D117" s="46">
        <f>Input!D$18*Input!D$197*D82</f>
        <v>0</v>
      </c>
      <c r="E117" s="51">
        <f>Input!E$18*Input!E$197*E82</f>
        <v>0</v>
      </c>
      <c r="F117" s="57"/>
    </row>
    <row r="118" spans="1:6" x14ac:dyDescent="0.25">
      <c r="A118" s="41" t="str">
        <f t="shared" ref="A118" si="34">A83</f>
        <v>CI Almería</v>
      </c>
      <c r="B118" s="4" t="str">
        <f t="shared" ref="B118:B140" si="35">B83</f>
        <v>CI Almería</v>
      </c>
      <c r="C118" s="47">
        <f>Input!C$18*Input!C$197*C83</f>
        <v>33839220.327226728</v>
      </c>
      <c r="D118" s="47">
        <f>Input!D$18*Input!D$197*D83</f>
        <v>37631057.492960177</v>
      </c>
      <c r="E118" s="58">
        <f>Input!E$18*Input!E$197*E83</f>
        <v>39019752.628451586</v>
      </c>
      <c r="F118" s="57"/>
    </row>
    <row r="119" spans="1:6" x14ac:dyDescent="0.25">
      <c r="A119" s="41" t="str">
        <f t="shared" ref="A119" si="36">A84</f>
        <v>CI Biriatou</v>
      </c>
      <c r="B119" s="4" t="str">
        <f t="shared" si="35"/>
        <v>VIP Pirineos</v>
      </c>
      <c r="C119" s="47">
        <f>Input!C$18*Input!C$197*C84</f>
        <v>4842941.9411390796</v>
      </c>
      <c r="D119" s="47">
        <f>Input!D$18*Input!D$197*D84</f>
        <v>5353381.6408803063</v>
      </c>
      <c r="E119" s="58">
        <f>Input!E$18*Input!E$197*E84</f>
        <v>5494031.4344978658</v>
      </c>
      <c r="F119" s="57"/>
    </row>
    <row r="120" spans="1:6" x14ac:dyDescent="0.25">
      <c r="A120" s="41" t="str">
        <f t="shared" ref="A120" si="37">A85</f>
        <v>CI Larrau</v>
      </c>
      <c r="B120" s="4" t="str">
        <f t="shared" si="35"/>
        <v>VIP Pirineos</v>
      </c>
      <c r="C120" s="47">
        <f>Input!C$18*Input!C$197*C85</f>
        <v>12445417.721911829</v>
      </c>
      <c r="D120" s="47">
        <f>Input!D$18*Input!D$197*D85</f>
        <v>13755263.281779444</v>
      </c>
      <c r="E120" s="58">
        <f>Input!E$18*Input!E$197*E85</f>
        <v>14118694.353178559</v>
      </c>
      <c r="F120" s="57"/>
    </row>
    <row r="121" spans="1:6" x14ac:dyDescent="0.25">
      <c r="A121" s="41" t="str">
        <f t="shared" ref="A121" si="38">A86</f>
        <v>CI Badajoz</v>
      </c>
      <c r="B121" s="4" t="str">
        <f t="shared" si="35"/>
        <v>VIP Ibérico</v>
      </c>
      <c r="C121" s="47">
        <f>Input!C$18*Input!C$197*C86</f>
        <v>2117201.2808726509</v>
      </c>
      <c r="D121" s="47">
        <f>Input!D$18*Input!D$197*D86</f>
        <v>2345529.3270661817</v>
      </c>
      <c r="E121" s="58">
        <f>Input!E$18*Input!E$197*E86</f>
        <v>2418237.6745779584</v>
      </c>
      <c r="F121" s="57"/>
    </row>
    <row r="122" spans="1:6" x14ac:dyDescent="0.25">
      <c r="A122" s="41" t="str">
        <f t="shared" ref="A122" si="39">A87</f>
        <v>CI Tuy</v>
      </c>
      <c r="B122" s="6" t="str">
        <f t="shared" si="35"/>
        <v>VIP Ibérico</v>
      </c>
      <c r="C122" s="47">
        <f>Input!C$18*Input!C$197*C87</f>
        <v>1083375.4399799102</v>
      </c>
      <c r="D122" s="47">
        <f>Input!D$18*Input!D$197*D87</f>
        <v>1201337.7753660467</v>
      </c>
      <c r="E122" s="58">
        <f>Input!E$18*Input!E$197*E87</f>
        <v>1240256.2468749126</v>
      </c>
      <c r="F122" s="57"/>
    </row>
    <row r="123" spans="1:6" x14ac:dyDescent="0.25">
      <c r="A123" s="41" t="str">
        <f t="shared" ref="A123" si="40">A88</f>
        <v>PR Barcelona</v>
      </c>
      <c r="B123" s="6" t="str">
        <f t="shared" si="35"/>
        <v>Planta GNL / LNG Plant</v>
      </c>
      <c r="C123" s="47">
        <f>Input!C$18*Input!C$197*C88</f>
        <v>14915771.196954768</v>
      </c>
      <c r="D123" s="47">
        <f>Input!D$18*Input!D$197*D88</f>
        <v>15011986.900506157</v>
      </c>
      <c r="E123" s="58">
        <f>Input!E$18*Input!E$197*E88</f>
        <v>15015363.15152096</v>
      </c>
      <c r="F123" s="57"/>
    </row>
    <row r="124" spans="1:6" x14ac:dyDescent="0.25">
      <c r="A124" s="41" t="str">
        <f t="shared" ref="A124" si="41">A89</f>
        <v>PR Cartagena</v>
      </c>
      <c r="B124" s="6" t="str">
        <f t="shared" si="35"/>
        <v>Planta GNL / LNG Plant</v>
      </c>
      <c r="C124" s="47">
        <f>Input!C$18*Input!C$197*C89</f>
        <v>18998434.485221945</v>
      </c>
      <c r="D124" s="47">
        <f>Input!D$18*Input!D$197*D89</f>
        <v>19226679.117853012</v>
      </c>
      <c r="E124" s="58">
        <f>Input!E$18*Input!E$197*E89</f>
        <v>19348446.960871801</v>
      </c>
      <c r="F124" s="57"/>
    </row>
    <row r="125" spans="1:6" x14ac:dyDescent="0.25">
      <c r="A125" s="41" t="str">
        <f t="shared" ref="A125" si="42">A90</f>
        <v>PR Huelva</v>
      </c>
      <c r="B125" s="6" t="str">
        <f t="shared" si="35"/>
        <v>Planta GNL / LNG Plant</v>
      </c>
      <c r="C125" s="47">
        <f>Input!C$18*Input!C$197*C90</f>
        <v>23996280.954357475</v>
      </c>
      <c r="D125" s="47">
        <f>Input!D$18*Input!D$197*D90</f>
        <v>24282725.967196055</v>
      </c>
      <c r="E125" s="58">
        <f>Input!E$18*Input!E$197*E90</f>
        <v>24412116.619527213</v>
      </c>
      <c r="F125" s="57"/>
    </row>
    <row r="126" spans="1:6" x14ac:dyDescent="0.25">
      <c r="A126" s="41" t="str">
        <f t="shared" ref="A126" si="43">A91</f>
        <v>PR Bilbao</v>
      </c>
      <c r="B126" s="6" t="str">
        <f t="shared" si="35"/>
        <v>Planta GNL / LNG Plant</v>
      </c>
      <c r="C126" s="47">
        <f>Input!C$18*Input!C$197*C91</f>
        <v>17152386.406462893</v>
      </c>
      <c r="D126" s="47">
        <f>Input!D$18*Input!D$197*D91</f>
        <v>17239785.402779363</v>
      </c>
      <c r="E126" s="58">
        <f>Input!E$18*Input!E$197*E91</f>
        <v>17148939.420548957</v>
      </c>
      <c r="F126" s="57"/>
    </row>
    <row r="127" spans="1:6" x14ac:dyDescent="0.25">
      <c r="A127" s="41" t="str">
        <f t="shared" ref="A127:A128" si="44">A92</f>
        <v>PR Sagunto</v>
      </c>
      <c r="B127" s="6" t="str">
        <f t="shared" si="35"/>
        <v>Planta GNL / LNG Plant</v>
      </c>
      <c r="C127" s="47">
        <f>Input!C$18*Input!C$197*C92</f>
        <v>13150809.245103506</v>
      </c>
      <c r="D127" s="47">
        <f>Input!D$18*Input!D$197*D92</f>
        <v>13277307.062623233</v>
      </c>
      <c r="E127" s="58">
        <f>Input!E$18*Input!E$197*E92</f>
        <v>13329457.966361606</v>
      </c>
      <c r="F127" s="57"/>
    </row>
    <row r="128" spans="1:6" x14ac:dyDescent="0.25">
      <c r="A128" s="41" t="str">
        <f t="shared" si="44"/>
        <v>PR Mugardos</v>
      </c>
      <c r="B128" s="6" t="str">
        <f t="shared" si="35"/>
        <v>Planta GNL / LNG Plant</v>
      </c>
      <c r="C128" s="47">
        <f>Input!C$18*Input!C$197*C93</f>
        <v>11207552.310288955</v>
      </c>
      <c r="D128" s="47">
        <f>Input!D$18*Input!D$197*D93</f>
        <v>11302227.862166869</v>
      </c>
      <c r="E128" s="58">
        <f>Input!E$18*Input!E$197*E93</f>
        <v>11309749.367787454</v>
      </c>
      <c r="F128" s="57"/>
    </row>
    <row r="129" spans="1:6" x14ac:dyDescent="0.25">
      <c r="A129" s="41" t="str">
        <f t="shared" ref="A129" si="45">A94</f>
        <v>PR El Musel</v>
      </c>
      <c r="B129" s="6" t="str">
        <f t="shared" si="35"/>
        <v>Planta GNL / LNG Plant</v>
      </c>
      <c r="C129" s="47">
        <f>Input!C$18*Input!C$197*C94</f>
        <v>1813122.5046503167</v>
      </c>
      <c r="D129" s="47">
        <f>Input!D$18*Input!D$197*D94</f>
        <v>5002704.8955803849</v>
      </c>
      <c r="E129" s="58">
        <f>Input!E$18*Input!E$197*E94</f>
        <v>5252631.2016900135</v>
      </c>
      <c r="F129" s="57"/>
    </row>
    <row r="130" spans="1:6" ht="30" x14ac:dyDescent="0.25">
      <c r="A130" s="41" t="str">
        <f t="shared" ref="A130" si="46">A95</f>
        <v>YAC/AS Marismas</v>
      </c>
      <c r="B130" s="6" t="str">
        <f t="shared" si="35"/>
        <v>YAC Marismas / AASS - Storage facilities</v>
      </c>
      <c r="C130" s="47">
        <f>Input!C$18*Input!C$197*C95</f>
        <v>114375.78034088272</v>
      </c>
      <c r="D130" s="47">
        <f>Input!D$18*Input!D$197*D95</f>
        <v>43603.913472993423</v>
      </c>
      <c r="E130" s="58">
        <f>Input!E$18*Input!E$197*E95</f>
        <v>39472.333052452042</v>
      </c>
      <c r="F130" s="57"/>
    </row>
    <row r="131" spans="1:6" x14ac:dyDescent="0.25">
      <c r="A131" s="41" t="str">
        <f t="shared" ref="A131" si="47">A96</f>
        <v>YAC Aznalcázar</v>
      </c>
      <c r="B131" s="6" t="str">
        <f t="shared" si="35"/>
        <v>YAC Aznalcázar</v>
      </c>
      <c r="C131" s="47">
        <f>Input!C$18*Input!C$197*C96</f>
        <v>15849.206643037</v>
      </c>
      <c r="D131" s="47">
        <f>Input!D$18*Input!D$197*D96</f>
        <v>17763.484297415765</v>
      </c>
      <c r="E131" s="58">
        <f>Input!E$18*Input!E$197*E96</f>
        <v>18784.19892673576</v>
      </c>
      <c r="F131" s="57"/>
    </row>
    <row r="132" spans="1:6" x14ac:dyDescent="0.25">
      <c r="A132" s="41" t="str">
        <f t="shared" ref="A132" si="48">A97</f>
        <v>YAC Poseidon</v>
      </c>
      <c r="B132" s="6" t="str">
        <f t="shared" si="35"/>
        <v>YAC Poseidon</v>
      </c>
      <c r="C132" s="47">
        <f>Input!C$18*Input!C$197*C97</f>
        <v>0</v>
      </c>
      <c r="D132" s="47">
        <f>Input!D$18*Input!D$197*D97</f>
        <v>0</v>
      </c>
      <c r="E132" s="58">
        <f>Input!E$18*Input!E$197*E97</f>
        <v>0</v>
      </c>
      <c r="F132" s="57"/>
    </row>
    <row r="133" spans="1:6" x14ac:dyDescent="0.25">
      <c r="A133" s="41" t="str">
        <f t="shared" ref="A133" si="49">A98</f>
        <v>YAC Viura</v>
      </c>
      <c r="B133" s="6" t="str">
        <f t="shared" si="35"/>
        <v>YAC Viura</v>
      </c>
      <c r="C133" s="47">
        <f>Input!C$18*Input!C$197*C98</f>
        <v>82659.200389882317</v>
      </c>
      <c r="D133" s="47">
        <f>Input!D$18*Input!D$197*D98</f>
        <v>91104.762181173937</v>
      </c>
      <c r="E133" s="58">
        <f>Input!E$18*Input!E$197*E98</f>
        <v>93193.538222826915</v>
      </c>
      <c r="F133" s="57"/>
    </row>
    <row r="134" spans="1:6" x14ac:dyDescent="0.25">
      <c r="A134" s="41" t="str">
        <f t="shared" ref="A134" si="50">A99</f>
        <v>BIO Madrid</v>
      </c>
      <c r="B134" s="6" t="str">
        <f t="shared" si="35"/>
        <v>BIO Madrid</v>
      </c>
      <c r="C134" s="47">
        <f>Input!C$18*Input!C$197*C99</f>
        <v>45780.770853021058</v>
      </c>
      <c r="D134" s="47">
        <f>Input!D$18*Input!D$197*D99</f>
        <v>51079.62995045264</v>
      </c>
      <c r="E134" s="58">
        <f>Input!E$18*Input!E$197*E99</f>
        <v>53617.870310431215</v>
      </c>
      <c r="F134" s="57"/>
    </row>
    <row r="135" spans="1:6" x14ac:dyDescent="0.25">
      <c r="A135" s="41" t="str">
        <f t="shared" ref="A135" si="51">A100</f>
        <v>15.03A</v>
      </c>
      <c r="B135" s="6" t="str">
        <f t="shared" si="35"/>
        <v>BIO La Galera (15.03A)</v>
      </c>
      <c r="C135" s="47">
        <f>Input!C$18*Input!C$197*C100</f>
        <v>13698.035988045038</v>
      </c>
      <c r="D135" s="47">
        <f>Input!D$18*Input!D$197*D100</f>
        <v>15287.940112821972</v>
      </c>
      <c r="E135" s="58">
        <f>Input!E$18*Input!E$197*E100</f>
        <v>16106.69027796429</v>
      </c>
      <c r="F135" s="57"/>
    </row>
    <row r="136" spans="1:6" x14ac:dyDescent="0.25">
      <c r="A136" s="41" t="str">
        <f t="shared" ref="A136" si="52">A101</f>
        <v>K07</v>
      </c>
      <c r="B136" s="6" t="str">
        <f t="shared" si="35"/>
        <v>BIO Medina Sidonia (K07)</v>
      </c>
      <c r="C136" s="47">
        <f>Input!C$18*Input!C$197*C101</f>
        <v>0</v>
      </c>
      <c r="D136" s="47">
        <f>Input!D$18*Input!D$197*D101</f>
        <v>0</v>
      </c>
      <c r="E136" s="58">
        <f>Input!E$18*Input!E$197*E101</f>
        <v>0</v>
      </c>
      <c r="F136" s="57"/>
    </row>
    <row r="137" spans="1:6" x14ac:dyDescent="0.25">
      <c r="A137" s="41" t="str">
        <f t="shared" ref="A137" si="53">A102</f>
        <v>28A</v>
      </c>
      <c r="B137" s="6" t="str">
        <f t="shared" si="35"/>
        <v>BIO Tudela (28A)</v>
      </c>
      <c r="C137" s="47">
        <f>Input!C$18*Input!C$197*C102</f>
        <v>0</v>
      </c>
      <c r="D137" s="47">
        <f>Input!D$18*Input!D$197*D102</f>
        <v>0</v>
      </c>
      <c r="E137" s="58">
        <f>Input!E$18*Input!E$197*E102</f>
        <v>0</v>
      </c>
      <c r="F137" s="57"/>
    </row>
    <row r="138" spans="1:6" x14ac:dyDescent="0.25">
      <c r="A138" s="41" t="str">
        <f t="shared" ref="A138" si="54">A103</f>
        <v>F25</v>
      </c>
      <c r="B138" s="6" t="str">
        <f t="shared" si="35"/>
        <v>BIO Mascaraque (F25)</v>
      </c>
      <c r="C138" s="47">
        <f>Input!C$18*Input!C$197*C103</f>
        <v>0</v>
      </c>
      <c r="D138" s="47">
        <f>Input!D$18*Input!D$197*D103</f>
        <v>0</v>
      </c>
      <c r="E138" s="58">
        <f>Input!E$18*Input!E$197*E103</f>
        <v>0</v>
      </c>
      <c r="F138" s="57"/>
    </row>
    <row r="139" spans="1:6" x14ac:dyDescent="0.25">
      <c r="A139" s="41" t="str">
        <f t="shared" ref="A139" si="55">A104</f>
        <v>15.11</v>
      </c>
      <c r="B139" s="6" t="str">
        <f t="shared" si="35"/>
        <v>BIO Sagunto (15.11)</v>
      </c>
      <c r="C139" s="47">
        <f>Input!C$18*Input!C$197*C104</f>
        <v>0</v>
      </c>
      <c r="D139" s="47">
        <f>Input!D$18*Input!D$197*D104</f>
        <v>0</v>
      </c>
      <c r="E139" s="58">
        <f>Input!E$18*Input!E$197*E104</f>
        <v>0</v>
      </c>
      <c r="F139" s="57"/>
    </row>
    <row r="140" spans="1:6" x14ac:dyDescent="0.25">
      <c r="A140" s="41" t="str">
        <f t="shared" ref="A140:B143" si="56">A105</f>
        <v>F07</v>
      </c>
      <c r="B140" s="6" t="str">
        <f t="shared" si="35"/>
        <v>BIO Sevilla (F07)</v>
      </c>
      <c r="C140" s="47">
        <f>Input!C$18*Input!C$197*C105</f>
        <v>0</v>
      </c>
      <c r="D140" s="47">
        <f>Input!D$18*Input!D$197*D105</f>
        <v>0</v>
      </c>
      <c r="E140" s="58">
        <f>Input!E$18*Input!E$197*E105</f>
        <v>0</v>
      </c>
      <c r="F140" s="57"/>
    </row>
    <row r="141" spans="1:6" x14ac:dyDescent="0.25">
      <c r="A141" s="41" t="str">
        <f t="shared" si="56"/>
        <v>D06</v>
      </c>
      <c r="B141" s="6" t="str">
        <f t="shared" si="56"/>
        <v>BIO Arenas de Iguña (D06)</v>
      </c>
      <c r="C141" s="47">
        <f>Input!C$18*Input!C$197*C106</f>
        <v>2462.9949296451728</v>
      </c>
      <c r="D141" s="47">
        <f>Input!D$18*Input!D$197*D106</f>
        <v>10445.730505596088</v>
      </c>
      <c r="E141" s="58">
        <f>Input!E$18*Input!E$197*E106</f>
        <v>10937.628963732106</v>
      </c>
      <c r="F141" s="57"/>
    </row>
    <row r="142" spans="1:6" x14ac:dyDescent="0.25">
      <c r="A142" s="41" t="str">
        <f t="shared" si="56"/>
        <v>K48.10</v>
      </c>
      <c r="B142" s="6" t="str">
        <f t="shared" si="56"/>
        <v>BIO Almansa (K48.10)</v>
      </c>
      <c r="C142" s="47">
        <f>Input!C$18*Input!C$197*C107</f>
        <v>4334.4615305108719</v>
      </c>
      <c r="D142" s="47">
        <f>Input!D$18*Input!D$197*D107</f>
        <v>19406.489865705764</v>
      </c>
      <c r="E142" s="58">
        <f>Input!E$18*Input!E$197*E107</f>
        <v>20510.752921525327</v>
      </c>
      <c r="F142" s="57"/>
    </row>
    <row r="143" spans="1:6" x14ac:dyDescent="0.25">
      <c r="A143" s="41" t="str">
        <f t="shared" si="56"/>
        <v>AS Serrablo</v>
      </c>
      <c r="B143" s="6" t="str">
        <f t="shared" si="56"/>
        <v>AA.SS / Storage facilities</v>
      </c>
      <c r="C143" s="47">
        <f>Input!C$18*Input!C$197*C108</f>
        <v>463901.47079754731</v>
      </c>
      <c r="D143" s="47">
        <f>Input!D$18*Input!D$197*D108</f>
        <v>907863.22732670826</v>
      </c>
      <c r="E143" s="58">
        <f>Input!E$18*Input!E$197*E108</f>
        <v>815421.08710099023</v>
      </c>
      <c r="F143" s="57"/>
    </row>
    <row r="144" spans="1:6" x14ac:dyDescent="0.25">
      <c r="A144" s="41" t="str">
        <f t="shared" ref="A144" si="57">A109</f>
        <v>AS Gaviota</v>
      </c>
      <c r="B144" s="6" t="str">
        <f>B109</f>
        <v>AA.SS / Storage facilities</v>
      </c>
      <c r="C144" s="47">
        <f>Input!C$18*Input!C$197*C109</f>
        <v>1431169.1403056653</v>
      </c>
      <c r="D144" s="47">
        <f>Input!D$18*Input!D$197*D109</f>
        <v>1663204.4177111308</v>
      </c>
      <c r="E144" s="58">
        <f>Input!E$18*Input!E$197*E109</f>
        <v>1491401.5018919518</v>
      </c>
      <c r="F144" s="57"/>
    </row>
    <row r="145" spans="1:6" ht="15.75" thickBot="1" x14ac:dyDescent="0.3">
      <c r="A145" s="41" t="str">
        <f t="shared" ref="A145" si="58">A110</f>
        <v>AS Yela</v>
      </c>
      <c r="B145" s="6" t="str">
        <f>B110</f>
        <v>AA.SS / Storage facilities</v>
      </c>
      <c r="C145" s="47">
        <f>Input!C$18*Input!C$197*C110</f>
        <v>205552.18316598865</v>
      </c>
      <c r="D145" s="47">
        <f>Input!D$18*Input!D$197*D110</f>
        <v>1026650.9716906133</v>
      </c>
      <c r="E145" s="58">
        <f>Input!E$18*Input!E$197*E110</f>
        <v>922363.14931241411</v>
      </c>
      <c r="F145" s="57"/>
    </row>
    <row r="146" spans="1:6" ht="18.75" customHeight="1" thickBot="1" x14ac:dyDescent="0.3">
      <c r="A146" s="28" t="s">
        <v>7</v>
      </c>
      <c r="B146" s="29"/>
      <c r="C146" s="59">
        <f>SUM(C117:C145)</f>
        <v>157942297.05911428</v>
      </c>
      <c r="D146" s="59">
        <f>SUM(D117:D145)</f>
        <v>169476397.29387191</v>
      </c>
      <c r="E146" s="60">
        <f>SUM(E117:E145)</f>
        <v>171589485.77686989</v>
      </c>
    </row>
    <row r="147" spans="1:6" ht="9" customHeight="1" x14ac:dyDescent="0.25">
      <c r="C147" s="116">
        <f>C146-(Input!C$18*Input!C$197)</f>
        <v>0</v>
      </c>
      <c r="D147" s="116">
        <f>D146-(Input!D$18*Input!D$197)</f>
        <v>0</v>
      </c>
      <c r="E147" s="116">
        <f>E146-(Input!E$18*Input!E$197)</f>
        <v>0</v>
      </c>
    </row>
    <row r="148" spans="1:6" ht="27.75" customHeight="1" x14ac:dyDescent="0.25">
      <c r="A148" s="84" t="s">
        <v>185</v>
      </c>
      <c r="B148" s="18"/>
      <c r="C148" s="19"/>
      <c r="D148" s="19"/>
      <c r="E148" s="19"/>
    </row>
    <row r="149" spans="1:6" ht="5.0999999999999996" customHeight="1" thickBot="1" x14ac:dyDescent="0.3"/>
    <row r="150" spans="1:6" ht="15" customHeight="1" x14ac:dyDescent="0.25">
      <c r="A150" s="216" t="s">
        <v>65</v>
      </c>
      <c r="B150" s="214" t="s">
        <v>66</v>
      </c>
      <c r="C150" s="22" t="s">
        <v>11</v>
      </c>
      <c r="D150" s="23"/>
      <c r="E150" s="24"/>
    </row>
    <row r="151" spans="1:6" ht="33" customHeight="1" x14ac:dyDescent="0.25">
      <c r="A151" s="217"/>
      <c r="B151" s="215"/>
      <c r="C151" s="21" t="s">
        <v>57</v>
      </c>
      <c r="D151" s="21" t="s">
        <v>58</v>
      </c>
      <c r="E151" s="25" t="s">
        <v>59</v>
      </c>
    </row>
    <row r="152" spans="1:6" x14ac:dyDescent="0.25">
      <c r="A152" s="26" t="str">
        <f>A117</f>
        <v>CI Tarifa</v>
      </c>
      <c r="B152" s="4" t="str">
        <f>B117</f>
        <v>CI Tarifa</v>
      </c>
      <c r="C152" s="61">
        <f t="shared" ref="C152:E179" si="59">IF(C12=0,0,C117/C12)</f>
        <v>0</v>
      </c>
      <c r="D152" s="61">
        <f t="shared" si="59"/>
        <v>0</v>
      </c>
      <c r="E152" s="62">
        <f t="shared" si="59"/>
        <v>0</v>
      </c>
      <c r="F152" s="71"/>
    </row>
    <row r="153" spans="1:6" x14ac:dyDescent="0.25">
      <c r="A153" s="41" t="str">
        <f t="shared" ref="A153" si="60">A118</f>
        <v>CI Almería</v>
      </c>
      <c r="B153" s="4" t="str">
        <f t="shared" ref="B153:B175" si="61">B118</f>
        <v>CI Almería</v>
      </c>
      <c r="C153" s="63">
        <f t="shared" si="59"/>
        <v>135.01326349811637</v>
      </c>
      <c r="D153" s="63">
        <f t="shared" si="59"/>
        <v>151.28453081651438</v>
      </c>
      <c r="E153" s="64">
        <f t="shared" si="59"/>
        <v>160.01811497997298</v>
      </c>
      <c r="F153" s="71"/>
    </row>
    <row r="154" spans="1:6" x14ac:dyDescent="0.25">
      <c r="A154" s="41" t="str">
        <f t="shared" ref="A154" si="62">A119</f>
        <v>CI Biriatou</v>
      </c>
      <c r="B154" s="4" t="str">
        <f t="shared" si="61"/>
        <v>VIP Pirineos</v>
      </c>
      <c r="C154" s="63">
        <f t="shared" si="59"/>
        <v>103.10134627914144</v>
      </c>
      <c r="D154" s="63">
        <f t="shared" si="59"/>
        <v>114.8352689293116</v>
      </c>
      <c r="E154" s="64">
        <f t="shared" si="59"/>
        <v>120.21945781732586</v>
      </c>
      <c r="F154" s="71"/>
    </row>
    <row r="155" spans="1:6" x14ac:dyDescent="0.25">
      <c r="A155" s="41" t="str">
        <f t="shared" ref="A155" si="63">A120</f>
        <v>CI Larrau</v>
      </c>
      <c r="B155" s="4" t="str">
        <f t="shared" si="61"/>
        <v>VIP Pirineos</v>
      </c>
      <c r="C155" s="63">
        <f t="shared" si="59"/>
        <v>96.345593816967877</v>
      </c>
      <c r="D155" s="63">
        <f t="shared" si="59"/>
        <v>107.29594278361974</v>
      </c>
      <c r="E155" s="64">
        <f t="shared" si="59"/>
        <v>112.34285791203737</v>
      </c>
      <c r="F155" s="71"/>
    </row>
    <row r="156" spans="1:6" x14ac:dyDescent="0.25">
      <c r="A156" s="41" t="str">
        <f t="shared" ref="A156" si="64">A121</f>
        <v>CI Badajoz</v>
      </c>
      <c r="B156" s="4" t="str">
        <f t="shared" si="61"/>
        <v>VIP Ibérico</v>
      </c>
      <c r="C156" s="63">
        <f t="shared" si="59"/>
        <v>161.38514081768494</v>
      </c>
      <c r="D156" s="63">
        <f t="shared" si="59"/>
        <v>180.15000473203688</v>
      </c>
      <c r="E156" s="64">
        <f t="shared" si="59"/>
        <v>189.46497276593527</v>
      </c>
      <c r="F156" s="71"/>
    </row>
    <row r="157" spans="1:6" x14ac:dyDescent="0.25">
      <c r="A157" s="41" t="str">
        <f t="shared" ref="A157" si="65">A122</f>
        <v>CI Tuy</v>
      </c>
      <c r="B157" s="6" t="str">
        <f t="shared" si="61"/>
        <v>VIP Ibérico</v>
      </c>
      <c r="C157" s="63">
        <f t="shared" si="59"/>
        <v>181.67830283407559</v>
      </c>
      <c r="D157" s="63">
        <f t="shared" si="59"/>
        <v>202.99307602897224</v>
      </c>
      <c r="E157" s="64">
        <f t="shared" si="59"/>
        <v>213.77851346703693</v>
      </c>
      <c r="F157" s="71"/>
    </row>
    <row r="158" spans="1:6" x14ac:dyDescent="0.25">
      <c r="A158" s="41" t="str">
        <f t="shared" ref="A158" si="66">A123</f>
        <v>PR Barcelona</v>
      </c>
      <c r="B158" s="6" t="str">
        <f t="shared" si="61"/>
        <v>Planta GNL / LNG Plant</v>
      </c>
      <c r="C158" s="63">
        <f t="shared" si="59"/>
        <v>103.64327219900044</v>
      </c>
      <c r="D158" s="63">
        <f t="shared" si="59"/>
        <v>115.55262996792678</v>
      </c>
      <c r="E158" s="64">
        <f t="shared" si="59"/>
        <v>121.5981235613682</v>
      </c>
      <c r="F158" s="71"/>
    </row>
    <row r="159" spans="1:6" x14ac:dyDescent="0.25">
      <c r="A159" s="41" t="str">
        <f t="shared" ref="A159" si="67">A124</f>
        <v>PR Cartagena</v>
      </c>
      <c r="B159" s="6" t="str">
        <f t="shared" si="61"/>
        <v>Planta GNL / LNG Plant</v>
      </c>
      <c r="C159" s="63">
        <f t="shared" si="59"/>
        <v>117.45845052176939</v>
      </c>
      <c r="D159" s="63">
        <f t="shared" si="59"/>
        <v>131.67914095366561</v>
      </c>
      <c r="E159" s="64">
        <f t="shared" si="59"/>
        <v>139.41457944562327</v>
      </c>
      <c r="F159" s="71"/>
    </row>
    <row r="160" spans="1:6" x14ac:dyDescent="0.25">
      <c r="A160" s="41" t="str">
        <f t="shared" ref="A160" si="68">A125</f>
        <v>PR Huelva</v>
      </c>
      <c r="B160" s="6" t="str">
        <f t="shared" si="61"/>
        <v>Planta GNL / LNG Plant</v>
      </c>
      <c r="C160" s="63">
        <f t="shared" si="59"/>
        <v>141.30613094425618</v>
      </c>
      <c r="D160" s="63">
        <f t="shared" si="59"/>
        <v>158.40203638455327</v>
      </c>
      <c r="E160" s="64">
        <f t="shared" si="59"/>
        <v>167.53985411032727</v>
      </c>
      <c r="F160" s="71"/>
    </row>
    <row r="161" spans="1:6" x14ac:dyDescent="0.25">
      <c r="A161" s="41" t="str">
        <f t="shared" ref="A161" si="69">A126</f>
        <v>PR Bilbao</v>
      </c>
      <c r="B161" s="6" t="str">
        <f t="shared" si="61"/>
        <v>Planta GNL / LNG Plant</v>
      </c>
      <c r="C161" s="63">
        <f t="shared" si="59"/>
        <v>92.210522470838953</v>
      </c>
      <c r="D161" s="63">
        <f t="shared" si="59"/>
        <v>102.66774917948895</v>
      </c>
      <c r="E161" s="64">
        <f t="shared" si="59"/>
        <v>107.44564737672965</v>
      </c>
      <c r="F161" s="71"/>
    </row>
    <row r="162" spans="1:6" x14ac:dyDescent="0.25">
      <c r="A162" s="41" t="str">
        <f t="shared" ref="A162:A163" si="70">A127</f>
        <v>PR Sagunto</v>
      </c>
      <c r="B162" s="6" t="str">
        <f t="shared" si="61"/>
        <v>Planta GNL / LNG Plant</v>
      </c>
      <c r="C162" s="63">
        <f t="shared" si="59"/>
        <v>90.699615414503668</v>
      </c>
      <c r="D162" s="63">
        <f t="shared" si="59"/>
        <v>101.43999544041196</v>
      </c>
      <c r="E162" s="64">
        <f t="shared" si="59"/>
        <v>107.14232997746539</v>
      </c>
      <c r="F162" s="71"/>
    </row>
    <row r="163" spans="1:6" x14ac:dyDescent="0.25">
      <c r="A163" s="41" t="str">
        <f t="shared" si="70"/>
        <v>PR Mugardos</v>
      </c>
      <c r="B163" s="6" t="str">
        <f t="shared" si="61"/>
        <v>Planta GNL / LNG Plant</v>
      </c>
      <c r="C163" s="63">
        <f t="shared" si="59"/>
        <v>157.79211847677692</v>
      </c>
      <c r="D163" s="63">
        <f t="shared" si="59"/>
        <v>176.27261432464738</v>
      </c>
      <c r="E163" s="64">
        <f t="shared" si="59"/>
        <v>185.57656978523275</v>
      </c>
      <c r="F163" s="71"/>
    </row>
    <row r="164" spans="1:6" x14ac:dyDescent="0.25">
      <c r="A164" s="41" t="str">
        <f t="shared" ref="A164" si="71">A129</f>
        <v>PR El Musel</v>
      </c>
      <c r="B164" s="6" t="str">
        <f t="shared" si="61"/>
        <v>Planta GNL / LNG Plant</v>
      </c>
      <c r="C164" s="63">
        <f t="shared" si="59"/>
        <v>113.99060888053774</v>
      </c>
      <c r="D164" s="63">
        <f t="shared" si="59"/>
        <v>127.12410267495662</v>
      </c>
      <c r="E164" s="64">
        <f t="shared" si="59"/>
        <v>133.47499845278304</v>
      </c>
      <c r="F164" s="71"/>
    </row>
    <row r="165" spans="1:6" ht="30" x14ac:dyDescent="0.25">
      <c r="A165" s="41" t="str">
        <f t="shared" ref="A165" si="72">A130</f>
        <v>YAC/AS Marismas</v>
      </c>
      <c r="B165" s="6" t="str">
        <f t="shared" si="61"/>
        <v>YAC Marismas / AASS - Storage facilities</v>
      </c>
      <c r="C165" s="63">
        <f t="shared" si="59"/>
        <v>134.82945756228364</v>
      </c>
      <c r="D165" s="63">
        <f t="shared" si="59"/>
        <v>151.11788817374185</v>
      </c>
      <c r="E165" s="64">
        <f t="shared" si="59"/>
        <v>159.81666370199528</v>
      </c>
      <c r="F165" s="71"/>
    </row>
    <row r="166" spans="1:6" x14ac:dyDescent="0.25">
      <c r="A166" s="41" t="str">
        <f t="shared" ref="A166" si="73">A131</f>
        <v>YAC Aznalcázar</v>
      </c>
      <c r="B166" s="6" t="str">
        <f t="shared" si="61"/>
        <v>YAC Aznalcázar</v>
      </c>
      <c r="C166" s="63">
        <f t="shared" si="59"/>
        <v>131.47289620120856</v>
      </c>
      <c r="D166" s="63">
        <f t="shared" si="59"/>
        <v>147.35227950554579</v>
      </c>
      <c r="E166" s="64">
        <f t="shared" si="59"/>
        <v>155.81934738686456</v>
      </c>
      <c r="F166" s="71"/>
    </row>
    <row r="167" spans="1:6" x14ac:dyDescent="0.25">
      <c r="A167" s="41" t="str">
        <f t="shared" ref="A167" si="74">A132</f>
        <v>YAC Poseidon</v>
      </c>
      <c r="B167" s="6" t="str">
        <f t="shared" si="61"/>
        <v>YAC Poseidon</v>
      </c>
      <c r="C167" s="63">
        <f t="shared" si="59"/>
        <v>0</v>
      </c>
      <c r="D167" s="63">
        <f t="shared" si="59"/>
        <v>0</v>
      </c>
      <c r="E167" s="64">
        <f t="shared" si="59"/>
        <v>0</v>
      </c>
      <c r="F167" s="71"/>
    </row>
    <row r="168" spans="1:6" x14ac:dyDescent="0.25">
      <c r="A168" s="41" t="str">
        <f t="shared" ref="A168" si="75">A133</f>
        <v>YAC Viura</v>
      </c>
      <c r="B168" s="6" t="str">
        <f t="shared" si="61"/>
        <v>YAC Viura</v>
      </c>
      <c r="C168" s="63">
        <f t="shared" si="59"/>
        <v>73.649485126848916</v>
      </c>
      <c r="D168" s="63">
        <f t="shared" si="59"/>
        <v>81.792146754982227</v>
      </c>
      <c r="E168" s="64">
        <f t="shared" si="59"/>
        <v>85.347905436811615</v>
      </c>
      <c r="F168" s="71"/>
    </row>
    <row r="169" spans="1:6" x14ac:dyDescent="0.25">
      <c r="A169" s="41" t="str">
        <f t="shared" ref="A169" si="76">A134</f>
        <v>BIO Madrid</v>
      </c>
      <c r="B169" s="6" t="str">
        <f t="shared" si="61"/>
        <v>BIO Madrid</v>
      </c>
      <c r="C169" s="63">
        <f t="shared" si="59"/>
        <v>80.807574535878018</v>
      </c>
      <c r="D169" s="63">
        <f t="shared" si="59"/>
        <v>90.16058330992233</v>
      </c>
      <c r="E169" s="64">
        <f t="shared" si="59"/>
        <v>94.640827815578305</v>
      </c>
      <c r="F169" s="71"/>
    </row>
    <row r="170" spans="1:6" x14ac:dyDescent="0.25">
      <c r="A170" s="41" t="str">
        <f t="shared" ref="A170" si="77">A135</f>
        <v>15.03A</v>
      </c>
      <c r="B170" s="6" t="str">
        <f t="shared" si="61"/>
        <v>BIO La Galera (15.03A)</v>
      </c>
      <c r="C170" s="63">
        <f t="shared" si="59"/>
        <v>86.058872234659518</v>
      </c>
      <c r="D170" s="63">
        <f t="shared" si="59"/>
        <v>96.047556456174988</v>
      </c>
      <c r="E170" s="64">
        <f t="shared" si="59"/>
        <v>101.19141181730731</v>
      </c>
      <c r="F170" s="71"/>
    </row>
    <row r="171" spans="1:6" x14ac:dyDescent="0.25">
      <c r="A171" s="41" t="str">
        <f t="shared" ref="A171" si="78">A136</f>
        <v>K07</v>
      </c>
      <c r="B171" s="6" t="str">
        <f t="shared" si="61"/>
        <v>BIO Medina Sidonia (K07)</v>
      </c>
      <c r="C171" s="63">
        <f t="shared" si="59"/>
        <v>0</v>
      </c>
      <c r="D171" s="63">
        <f t="shared" si="59"/>
        <v>0</v>
      </c>
      <c r="E171" s="64">
        <f t="shared" si="59"/>
        <v>0</v>
      </c>
      <c r="F171" s="71"/>
    </row>
    <row r="172" spans="1:6" x14ac:dyDescent="0.25">
      <c r="A172" s="41" t="str">
        <f t="shared" ref="A172" si="79">A137</f>
        <v>28A</v>
      </c>
      <c r="B172" s="6" t="str">
        <f t="shared" si="61"/>
        <v>BIO Tudela (28A)</v>
      </c>
      <c r="C172" s="63">
        <f t="shared" si="59"/>
        <v>0</v>
      </c>
      <c r="D172" s="63">
        <f t="shared" si="59"/>
        <v>0</v>
      </c>
      <c r="E172" s="64">
        <f t="shared" si="59"/>
        <v>0</v>
      </c>
      <c r="F172" s="71"/>
    </row>
    <row r="173" spans="1:6" x14ac:dyDescent="0.25">
      <c r="A173" s="41" t="str">
        <f t="shared" ref="A173" si="80">A138</f>
        <v>F25</v>
      </c>
      <c r="B173" s="6" t="str">
        <f t="shared" si="61"/>
        <v>BIO Mascaraque (F25)</v>
      </c>
      <c r="C173" s="63">
        <f t="shared" si="59"/>
        <v>0</v>
      </c>
      <c r="D173" s="63">
        <f t="shared" si="59"/>
        <v>0</v>
      </c>
      <c r="E173" s="64">
        <f t="shared" si="59"/>
        <v>0</v>
      </c>
      <c r="F173" s="71"/>
    </row>
    <row r="174" spans="1:6" x14ac:dyDescent="0.25">
      <c r="A174" s="41" t="str">
        <f t="shared" ref="A174" si="81">A139</f>
        <v>15.11</v>
      </c>
      <c r="B174" s="6" t="str">
        <f t="shared" si="61"/>
        <v>BIO Sagunto (15.11)</v>
      </c>
      <c r="C174" s="63">
        <f t="shared" si="59"/>
        <v>0</v>
      </c>
      <c r="D174" s="63">
        <f t="shared" si="59"/>
        <v>0</v>
      </c>
      <c r="E174" s="64">
        <f t="shared" si="59"/>
        <v>0</v>
      </c>
      <c r="F174" s="71"/>
    </row>
    <row r="175" spans="1:6" x14ac:dyDescent="0.25">
      <c r="A175" s="41" t="str">
        <f t="shared" ref="A175:B177" si="82">A140</f>
        <v>F07</v>
      </c>
      <c r="B175" s="6" t="str">
        <f t="shared" si="61"/>
        <v>BIO Sevilla (F07)</v>
      </c>
      <c r="C175" s="63">
        <f t="shared" si="59"/>
        <v>0</v>
      </c>
      <c r="D175" s="63">
        <f t="shared" si="59"/>
        <v>0</v>
      </c>
      <c r="E175" s="64">
        <f t="shared" si="59"/>
        <v>0</v>
      </c>
      <c r="F175" s="71"/>
    </row>
    <row r="176" spans="1:6" x14ac:dyDescent="0.25">
      <c r="A176" s="41" t="str">
        <f t="shared" si="82"/>
        <v>D06</v>
      </c>
      <c r="B176" s="6" t="str">
        <f t="shared" si="82"/>
        <v>BIO Arenas de Iguña (D06)</v>
      </c>
      <c r="C176" s="63">
        <f t="shared" si="59"/>
        <v>89.89931493204881</v>
      </c>
      <c r="D176" s="63">
        <f t="shared" si="59"/>
        <v>100.07064657592052</v>
      </c>
      <c r="E176" s="64">
        <f t="shared" si="59"/>
        <v>104.78305962630495</v>
      </c>
      <c r="F176" s="71"/>
    </row>
    <row r="177" spans="1:6" x14ac:dyDescent="0.25">
      <c r="A177" s="41" t="str">
        <f t="shared" si="82"/>
        <v>K48.10</v>
      </c>
      <c r="B177" s="6" t="str">
        <f t="shared" si="82"/>
        <v>BIO Almansa (K48.10)</v>
      </c>
      <c r="C177" s="63">
        <f t="shared" si="59"/>
        <v>92.730279996730445</v>
      </c>
      <c r="D177" s="63">
        <f t="shared" si="59"/>
        <v>103.79427907787343</v>
      </c>
      <c r="E177" s="64">
        <f t="shared" si="59"/>
        <v>109.70035424057791</v>
      </c>
      <c r="F177" s="71"/>
    </row>
    <row r="178" spans="1:6" x14ac:dyDescent="0.25">
      <c r="A178" s="41" t="str">
        <f t="shared" ref="A178" si="83">A143</f>
        <v>AS Serrablo</v>
      </c>
      <c r="B178" s="6" t="str">
        <f t="shared" ref="B178:B180" si="84">B143</f>
        <v>AA.SS / Storage facilities</v>
      </c>
      <c r="C178" s="63">
        <f t="shared" si="59"/>
        <v>98.301107175687946</v>
      </c>
      <c r="D178" s="63">
        <f t="shared" si="59"/>
        <v>109.44375730610551</v>
      </c>
      <c r="E178" s="64">
        <f t="shared" si="59"/>
        <v>114.8395188112729</v>
      </c>
      <c r="F178" s="71"/>
    </row>
    <row r="179" spans="1:6" x14ac:dyDescent="0.25">
      <c r="A179" s="41" t="str">
        <f t="shared" ref="A179" si="85">A144</f>
        <v>AS Gaviota</v>
      </c>
      <c r="B179" s="6" t="str">
        <f t="shared" si="84"/>
        <v>AA.SS / Storage facilities</v>
      </c>
      <c r="C179" s="63">
        <f t="shared" si="59"/>
        <v>89.524364022374982</v>
      </c>
      <c r="D179" s="63">
        <f t="shared" si="59"/>
        <v>99.487958453344504</v>
      </c>
      <c r="E179" s="64">
        <f t="shared" si="59"/>
        <v>104.22174064161882</v>
      </c>
      <c r="F179" s="71"/>
    </row>
    <row r="180" spans="1:6" ht="15.75" thickBot="1" x14ac:dyDescent="0.3">
      <c r="A180" s="41" t="str">
        <f t="shared" ref="A180" si="86">A145</f>
        <v>AS Yela</v>
      </c>
      <c r="B180" s="6" t="str">
        <f t="shared" si="84"/>
        <v>AA.SS / Storage facilities</v>
      </c>
      <c r="C180" s="63">
        <f t="shared" ref="C180:E180" si="87">IF(C40=0,0,C145/C40)</f>
        <v>82.057179832702417</v>
      </c>
      <c r="D180" s="63">
        <f t="shared" si="87"/>
        <v>91.396107727082736</v>
      </c>
      <c r="E180" s="64">
        <f t="shared" si="87"/>
        <v>95.928063799070401</v>
      </c>
      <c r="F180" s="71"/>
    </row>
    <row r="181" spans="1:6" ht="18.75" customHeight="1" thickBot="1" x14ac:dyDescent="0.3">
      <c r="A181" s="28" t="s">
        <v>7</v>
      </c>
      <c r="B181" s="29"/>
      <c r="C181" s="65">
        <f>IF(C41=0,"",C146/C41)</f>
        <v>115.67601023598426</v>
      </c>
      <c r="D181" s="65">
        <f>IF(D41=0,"",D146/D41)</f>
        <v>129.09670833780552</v>
      </c>
      <c r="E181" s="66">
        <f>IF(E41=0,"",E146/E41)</f>
        <v>136.22799190431252</v>
      </c>
    </row>
    <row r="182" spans="1:6" ht="9" customHeight="1" x14ac:dyDescent="0.25">
      <c r="C182" s="116"/>
      <c r="D182" s="116"/>
      <c r="E182" s="116"/>
    </row>
  </sheetData>
  <mergeCells count="10">
    <mergeCell ref="A115:A116"/>
    <mergeCell ref="B115:B116"/>
    <mergeCell ref="A150:A151"/>
    <mergeCell ref="B150:B151"/>
    <mergeCell ref="A10:A11"/>
    <mergeCell ref="B10:B11"/>
    <mergeCell ref="A45:A46"/>
    <mergeCell ref="B45:B46"/>
    <mergeCell ref="A80:A81"/>
    <mergeCell ref="B80:B81"/>
  </mergeCells>
  <printOptions horizontalCentered="1"/>
  <pageMargins left="0.23622047244094491" right="0.23622047244094491" top="0.74803149606299213" bottom="0.74803149606299213" header="0.31496062992125984" footer="0.31496062992125984"/>
  <pageSetup paperSize="9" scale="85" fitToHeight="0" orientation="landscape" verticalDpi="0" r:id="rId1"/>
  <headerFooter>
    <oddFooter>&amp;L&amp;D&amp;C_x000D_&amp;1#&amp;"Calibri"&amp;10&amp;K000000 PÚBLICA&amp;RPágina &amp;P de &amp;N</oddFooter>
  </headerFooter>
  <rowBreaks count="4" manualBreakCount="4">
    <brk id="42" max="16383" man="1"/>
    <brk id="77" max="16383" man="1"/>
    <brk id="112" max="16383" man="1"/>
    <brk id="14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82"/>
  <sheetViews>
    <sheetView showGridLines="0" zoomScaleNormal="100" workbookViewId="0">
      <selection activeCell="D25" sqref="D25"/>
    </sheetView>
  </sheetViews>
  <sheetFormatPr baseColWidth="10" defaultColWidth="11.42578125" defaultRowHeight="15" x14ac:dyDescent="0.25"/>
  <cols>
    <col min="1" max="1" width="26.28515625" style="1" customWidth="1"/>
    <col min="2" max="2" width="43.7109375" style="1" customWidth="1"/>
    <col min="3" max="5" width="20.7109375" style="1" customWidth="1"/>
    <col min="6" max="6" width="12.28515625" style="1" bestFit="1" customWidth="1"/>
    <col min="7" max="7" width="19.85546875" style="1" bestFit="1" customWidth="1"/>
    <col min="8" max="8" width="12.28515625" style="1" bestFit="1" customWidth="1"/>
    <col min="9" max="16384" width="11.42578125" style="1"/>
  </cols>
  <sheetData>
    <row r="1" spans="1:5" ht="5.0999999999999996" customHeight="1" x14ac:dyDescent="0.25">
      <c r="A1" s="17"/>
      <c r="B1" s="17"/>
      <c r="C1" s="17"/>
      <c r="D1" s="17"/>
      <c r="E1" s="17"/>
    </row>
    <row r="2" spans="1:5" x14ac:dyDescent="0.25">
      <c r="A2" s="17"/>
      <c r="B2" s="17"/>
      <c r="C2" s="17"/>
      <c r="D2" s="17"/>
      <c r="E2" s="17"/>
    </row>
    <row r="3" spans="1:5" x14ac:dyDescent="0.25">
      <c r="A3" s="17"/>
      <c r="B3" s="17"/>
      <c r="C3" s="17"/>
      <c r="D3" s="17"/>
      <c r="E3" s="17"/>
    </row>
    <row r="4" spans="1:5" x14ac:dyDescent="0.25">
      <c r="A4" s="17"/>
      <c r="B4" s="17"/>
      <c r="C4" s="17"/>
      <c r="D4" s="17"/>
      <c r="E4" s="17"/>
    </row>
    <row r="5" spans="1:5" ht="5.0999999999999996" customHeight="1" thickBot="1" x14ac:dyDescent="0.3">
      <c r="A5" s="17"/>
      <c r="B5" s="17"/>
      <c r="C5" s="17"/>
      <c r="D5" s="17"/>
      <c r="E5" s="17"/>
    </row>
    <row r="6" spans="1:5" ht="45" customHeight="1" thickBot="1" x14ac:dyDescent="0.3">
      <c r="A6" s="32" t="s">
        <v>92</v>
      </c>
      <c r="B6" s="33"/>
      <c r="C6" s="34"/>
      <c r="D6" s="34"/>
      <c r="E6" s="35"/>
    </row>
    <row r="7" spans="1:5" ht="5.0999999999999996" customHeight="1" x14ac:dyDescent="0.25"/>
    <row r="8" spans="1:5" ht="27.75" customHeight="1" x14ac:dyDescent="0.25">
      <c r="A8" s="84" t="s">
        <v>85</v>
      </c>
      <c r="B8" s="18"/>
      <c r="C8" s="19"/>
      <c r="D8" s="19"/>
      <c r="E8" s="19"/>
    </row>
    <row r="9" spans="1:5" ht="5.0999999999999996" customHeight="1" thickBot="1" x14ac:dyDescent="0.3"/>
    <row r="10" spans="1:5" ht="15" customHeight="1" x14ac:dyDescent="0.25">
      <c r="A10" s="216" t="s">
        <v>65</v>
      </c>
      <c r="B10" s="214" t="s">
        <v>66</v>
      </c>
      <c r="C10" s="22" t="s">
        <v>11</v>
      </c>
      <c r="D10" s="23"/>
      <c r="E10" s="24"/>
    </row>
    <row r="11" spans="1:5" ht="33" customHeight="1" x14ac:dyDescent="0.25">
      <c r="A11" s="217"/>
      <c r="B11" s="215"/>
      <c r="C11" s="21" t="s">
        <v>57</v>
      </c>
      <c r="D11" s="21" t="s">
        <v>58</v>
      </c>
      <c r="E11" s="25" t="s">
        <v>59</v>
      </c>
    </row>
    <row r="12" spans="1:5" x14ac:dyDescent="0.25">
      <c r="A12" s="26" t="str">
        <f>'Entry capacity'!A12</f>
        <v>CI Tarifa</v>
      </c>
      <c r="B12" s="4" t="str">
        <f>'Entry capacity'!B12</f>
        <v>CI Tarifa</v>
      </c>
      <c r="C12" s="46">
        <f>IF('Entry capacity'!C12=0,1,'Entry capacity'!C12)</f>
        <v>1</v>
      </c>
      <c r="D12" s="46">
        <f>IF('Entry capacity'!D12=0,1,'Entry capacity'!D12)</f>
        <v>1</v>
      </c>
      <c r="E12" s="51">
        <f>IF('Entry capacity'!E12=0,1,'Entry capacity'!E12)</f>
        <v>1</v>
      </c>
    </row>
    <row r="13" spans="1:5" x14ac:dyDescent="0.25">
      <c r="A13" s="41" t="str">
        <f>'Entry capacity'!A13</f>
        <v>CI Almería</v>
      </c>
      <c r="B13" s="4" t="str">
        <f>'Entry capacity'!B13</f>
        <v>CI Almería</v>
      </c>
      <c r="C13" s="47">
        <f>IF('Entry capacity'!C13=0,1,'Entry capacity'!C13)</f>
        <v>250636.266767219</v>
      </c>
      <c r="D13" s="47">
        <f>IF('Entry capacity'!D13=0,1,'Entry capacity'!D13)</f>
        <v>248743.59123075873</v>
      </c>
      <c r="E13" s="58">
        <f>IF('Entry capacity'!E13=0,1,'Entry capacity'!E13)</f>
        <v>243845.84603646339</v>
      </c>
    </row>
    <row r="14" spans="1:5" x14ac:dyDescent="0.25">
      <c r="A14" s="41" t="str">
        <f>'Entry capacity'!A14</f>
        <v>CI Biriatou</v>
      </c>
      <c r="B14" s="4" t="str">
        <f>'Entry capacity'!B14</f>
        <v>VIP Pirineos</v>
      </c>
      <c r="C14" s="47">
        <f>IF('Entry capacity'!C14=0,1,'Entry capacity'!C14)</f>
        <v>46972.635333267819</v>
      </c>
      <c r="D14" s="47">
        <f>IF('Entry capacity'!D14=0,1,'Entry capacity'!D14)</f>
        <v>46617.92227068892</v>
      </c>
      <c r="E14" s="58">
        <f>IF('Entry capacity'!E14=0,1,'Entry capacity'!E14)</f>
        <v>45700.018401730587</v>
      </c>
    </row>
    <row r="15" spans="1:5" x14ac:dyDescent="0.25">
      <c r="A15" s="41" t="str">
        <f>'Entry capacity'!A15</f>
        <v>CI Larrau</v>
      </c>
      <c r="B15" s="4" t="str">
        <f>'Entry capacity'!B15</f>
        <v>VIP Pirineos</v>
      </c>
      <c r="C15" s="47">
        <f>IF('Entry capacity'!C15=0,1,'Entry capacity'!C15)</f>
        <v>129174.74716648649</v>
      </c>
      <c r="D15" s="47">
        <f>IF('Entry capacity'!D15=0,1,'Entry capacity'!D15)</f>
        <v>128199.28624439452</v>
      </c>
      <c r="E15" s="58">
        <f>IF('Entry capacity'!E15=0,1,'Entry capacity'!E15)</f>
        <v>125675.0506047591</v>
      </c>
    </row>
    <row r="16" spans="1:5" x14ac:dyDescent="0.25">
      <c r="A16" s="41" t="str">
        <f>'Entry capacity'!A16</f>
        <v>CI Badajoz</v>
      </c>
      <c r="B16" s="4" t="str">
        <f>'Entry capacity'!B16</f>
        <v>VIP Ibérico</v>
      </c>
      <c r="C16" s="47">
        <f>IF('Entry capacity'!C16=0,1,'Entry capacity'!C16)</f>
        <v>13118.935672426191</v>
      </c>
      <c r="D16" s="47">
        <f>IF('Entry capacity'!D16=0,1,'Entry capacity'!D16)</f>
        <v>13019.86825121113</v>
      </c>
      <c r="E16" s="58">
        <f>IF('Entry capacity'!E16=0,1,'Entry capacity'!E16)</f>
        <v>12763.507888951302</v>
      </c>
    </row>
    <row r="17" spans="1:5" x14ac:dyDescent="0.25">
      <c r="A17" s="41" t="str">
        <f>'Entry capacity'!A17</f>
        <v>CI Tuy</v>
      </c>
      <c r="B17" s="6" t="str">
        <f>'Entry capacity'!B17</f>
        <v>VIP Ibérico</v>
      </c>
      <c r="C17" s="47">
        <f>IF('Entry capacity'!C17=0,1,'Entry capacity'!C17)</f>
        <v>5963.1525783755405</v>
      </c>
      <c r="D17" s="47">
        <f>IF('Entry capacity'!D17=0,1,'Entry capacity'!D17)</f>
        <v>5918.1219323686955</v>
      </c>
      <c r="E17" s="58">
        <f>IF('Entry capacity'!E17=0,1,'Entry capacity'!E17)</f>
        <v>5801.5944949778641</v>
      </c>
    </row>
    <row r="18" spans="1:5" x14ac:dyDescent="0.25">
      <c r="A18" s="41" t="str">
        <f>'Entry capacity'!A18</f>
        <v>PR Barcelona</v>
      </c>
      <c r="B18" s="6" t="str">
        <f>'Entry capacity'!B18</f>
        <v>Planta GNL / LNG Plant</v>
      </c>
      <c r="C18" s="47">
        <f>IF('Entry capacity'!C18=0,1,'Entry capacity'!C18)</f>
        <v>143914.51447341143</v>
      </c>
      <c r="D18" s="47">
        <f>IF('Entry capacity'!D18=0,1,'Entry capacity'!D18)</f>
        <v>129914.71422738662</v>
      </c>
      <c r="E18" s="58">
        <f>IF('Entry capacity'!E18=0,1,'Entry capacity'!E18)</f>
        <v>123483.51036801156</v>
      </c>
    </row>
    <row r="19" spans="1:5" x14ac:dyDescent="0.25">
      <c r="A19" s="41" t="str">
        <f>'Entry capacity'!A19</f>
        <v>PR Cartagena</v>
      </c>
      <c r="B19" s="6" t="str">
        <f>'Entry capacity'!B19</f>
        <v>Planta GNL / LNG Plant</v>
      </c>
      <c r="C19" s="47">
        <f>IF('Entry capacity'!C19=0,1,'Entry capacity'!C19)</f>
        <v>161745.99954986494</v>
      </c>
      <c r="D19" s="47">
        <f>IF('Entry capacity'!D19=0,1,'Entry capacity'!D19)</f>
        <v>146011.57767742706</v>
      </c>
      <c r="E19" s="58">
        <f>IF('Entry capacity'!E19=0,1,'Entry capacity'!E19)</f>
        <v>138783.52635578113</v>
      </c>
    </row>
    <row r="20" spans="1:5" x14ac:dyDescent="0.25">
      <c r="A20" s="41" t="str">
        <f>'Entry capacity'!A20</f>
        <v>PR Huelva</v>
      </c>
      <c r="B20" s="6" t="str">
        <f>'Entry capacity'!B20</f>
        <v>Planta GNL / LNG Plant</v>
      </c>
      <c r="C20" s="47">
        <f>IF('Entry capacity'!C20=0,1,'Entry capacity'!C20)</f>
        <v>169817.69151845053</v>
      </c>
      <c r="D20" s="47">
        <f>IF('Entry capacity'!D20=0,1,'Entry capacity'!D20)</f>
        <v>153298.06687740289</v>
      </c>
      <c r="E20" s="58">
        <f>IF('Entry capacity'!E20=0,1,'Entry capacity'!E20)</f>
        <v>145709.31047517507</v>
      </c>
    </row>
    <row r="21" spans="1:5" x14ac:dyDescent="0.25">
      <c r="A21" s="41" t="str">
        <f>'Entry capacity'!A21</f>
        <v>PR Bilbao</v>
      </c>
      <c r="B21" s="6" t="str">
        <f>'Entry capacity'!B21</f>
        <v>Planta GNL / LNG Plant</v>
      </c>
      <c r="C21" s="47">
        <f>IF('Entry capacity'!C21=0,1,'Entry capacity'!C21)</f>
        <v>186013.33065743378</v>
      </c>
      <c r="D21" s="47">
        <f>IF('Entry capacity'!D21=0,1,'Entry capacity'!D21)</f>
        <v>167918.2171671057</v>
      </c>
      <c r="E21" s="58">
        <f>IF('Entry capacity'!E21=0,1,'Entry capacity'!E21)</f>
        <v>159605.71544067067</v>
      </c>
    </row>
    <row r="22" spans="1:5" x14ac:dyDescent="0.25">
      <c r="A22" s="41" t="str">
        <f>'Entry capacity'!A22</f>
        <v>PR Sagunto</v>
      </c>
      <c r="B22" s="6" t="str">
        <f>'Entry capacity'!B22</f>
        <v>Planta GNL / LNG Plant</v>
      </c>
      <c r="C22" s="47">
        <f>IF('Entry capacity'!C22=0,1,'Entry capacity'!C22)</f>
        <v>144992.9989780373</v>
      </c>
      <c r="D22" s="47">
        <f>IF('Entry capacity'!D22=0,1,'Entry capacity'!D22)</f>
        <v>130888.28528607938</v>
      </c>
      <c r="E22" s="58">
        <f>IF('Entry capacity'!E22=0,1,'Entry capacity'!E22)</f>
        <v>124408.88647059581</v>
      </c>
    </row>
    <row r="23" spans="1:5" x14ac:dyDescent="0.25">
      <c r="A23" s="41" t="str">
        <f>'Entry capacity'!A23</f>
        <v>PR Mugardos</v>
      </c>
      <c r="B23" s="6" t="str">
        <f>'Entry capacity'!B23</f>
        <v>Planta GNL / LNG Plant</v>
      </c>
      <c r="C23" s="47">
        <f>IF('Entry capacity'!C23=0,1,'Entry capacity'!C23)</f>
        <v>71027.326450011678</v>
      </c>
      <c r="D23" s="47">
        <f>IF('Entry capacity'!D23=0,1,'Entry capacity'!D23)</f>
        <v>64117.88867754105</v>
      </c>
      <c r="E23" s="58">
        <f>IF('Entry capacity'!E23=0,1,'Entry capacity'!E23)</f>
        <v>60943.84318492467</v>
      </c>
    </row>
    <row r="24" spans="1:5" x14ac:dyDescent="0.25">
      <c r="A24" s="41" t="str">
        <f>'Entry capacity'!A24</f>
        <v>PR El Musel</v>
      </c>
      <c r="B24" s="6" t="str">
        <f>'Entry capacity'!B24</f>
        <v>Planta GNL / LNG Plant</v>
      </c>
      <c r="C24" s="47">
        <f>IF('Entry capacity'!C24=0,1,'Entry capacity'!C24)</f>
        <v>15905.893673666316</v>
      </c>
      <c r="D24" s="47">
        <f>IF('Entry capacity'!D24=0,1,'Entry capacity'!D24)</f>
        <v>39352.921989717339</v>
      </c>
      <c r="E24" s="58">
        <f>IF('Entry capacity'!E24=0,1,'Entry capacity'!E24)</f>
        <v>39352.921989717339</v>
      </c>
    </row>
    <row r="25" spans="1:5" x14ac:dyDescent="0.25">
      <c r="A25" s="41" t="str">
        <f>'Entry capacity'!A25</f>
        <v>YAC/AS Marismas</v>
      </c>
      <c r="B25" s="6" t="str">
        <f>'Entry capacity'!B25</f>
        <v>YAC Marismas / AASS - Storage facilities</v>
      </c>
      <c r="C25" s="47">
        <f>IF('Entry capacity'!C25=0,1,'Entry capacity'!C25)</f>
        <v>848.29964021806973</v>
      </c>
      <c r="D25" s="47">
        <f>IF('Entry capacity'!D25=0,1,'Entry capacity'!D25)</f>
        <v>288.5423691393936</v>
      </c>
      <c r="E25" s="58">
        <f>IF('Entry capacity'!E25=0,1,'Entry capacity'!E25)</f>
        <v>246.98508990310773</v>
      </c>
    </row>
    <row r="26" spans="1:5" x14ac:dyDescent="0.25">
      <c r="A26" s="41" t="str">
        <f>'Entry capacity'!A26</f>
        <v>YAC Aznalcázar</v>
      </c>
      <c r="B26" s="6" t="str">
        <f>'Entry capacity'!B26</f>
        <v>YAC Aznalcázar</v>
      </c>
      <c r="C26" s="47">
        <f>IF('Entry capacity'!C26=0,1,'Entry capacity'!C26)</f>
        <v>120.55113335893262</v>
      </c>
      <c r="D26" s="47">
        <f>IF('Entry capacity'!D26=0,1,'Entry capacity'!D26)</f>
        <v>120.55113335893262</v>
      </c>
      <c r="E26" s="58">
        <f>IF('Entry capacity'!E26=0,1,'Entry capacity'!E26)</f>
        <v>120.55113335893262</v>
      </c>
    </row>
    <row r="27" spans="1:5" x14ac:dyDescent="0.25">
      <c r="A27" s="41" t="str">
        <f>'Entry capacity'!A27</f>
        <v>YAC Poseidon</v>
      </c>
      <c r="B27" s="6" t="str">
        <f>'Entry capacity'!B27</f>
        <v>YAC Poseidon</v>
      </c>
      <c r="C27" s="47">
        <f>IF('Entry capacity'!C27=0,1,'Entry capacity'!C27)</f>
        <v>1</v>
      </c>
      <c r="D27" s="47">
        <f>IF('Entry capacity'!D27=0,1,'Entry capacity'!D27)</f>
        <v>1</v>
      </c>
      <c r="E27" s="58">
        <f>IF('Entry capacity'!E27=0,1,'Entry capacity'!E27)</f>
        <v>1</v>
      </c>
    </row>
    <row r="28" spans="1:5" x14ac:dyDescent="0.25">
      <c r="A28" s="41" t="str">
        <f>'Entry capacity'!A28</f>
        <v>YAC Viura</v>
      </c>
      <c r="B28" s="6" t="str">
        <f>'Entry capacity'!B28</f>
        <v>YAC Viura</v>
      </c>
      <c r="C28" s="47">
        <f>IF('Entry capacity'!C28=0,1,'Entry capacity'!C28)</f>
        <v>1122.3323591131109</v>
      </c>
      <c r="D28" s="47">
        <f>IF('Entry capacity'!D28=0,1,'Entry capacity'!D28)</f>
        <v>1113.8570852540247</v>
      </c>
      <c r="E28" s="58">
        <f>IF('Entry capacity'!E28=0,1,'Entry capacity'!E28)</f>
        <v>1091.9253114163876</v>
      </c>
    </row>
    <row r="29" spans="1:5" x14ac:dyDescent="0.25">
      <c r="A29" s="41" t="str">
        <f>'Entry capacity'!A29</f>
        <v>BIO Madrid</v>
      </c>
      <c r="B29" s="6" t="str">
        <f>'Entry capacity'!B29</f>
        <v>BIO Madrid</v>
      </c>
      <c r="C29" s="47">
        <f>IF('Entry capacity'!C29=0,1,'Entry capacity'!C29)</f>
        <v>566.54058875006456</v>
      </c>
      <c r="D29" s="47">
        <f>IF('Entry capacity'!D29=0,1,'Entry capacity'!D29)</f>
        <v>566.54058875006456</v>
      </c>
      <c r="E29" s="58">
        <f>IF('Entry capacity'!E29=0,1,'Entry capacity'!E29)</f>
        <v>566.54058875006456</v>
      </c>
    </row>
    <row r="30" spans="1:5" x14ac:dyDescent="0.25">
      <c r="A30" s="41" t="str">
        <f>'Entry capacity'!A30</f>
        <v>15.03A</v>
      </c>
      <c r="B30" s="6" t="str">
        <f>'Entry capacity'!B30</f>
        <v>BIO La Galera (15.03A)</v>
      </c>
      <c r="C30" s="47">
        <f>IF('Entry capacity'!C30=0,1,'Entry capacity'!C30)</f>
        <v>159.17052631940328</v>
      </c>
      <c r="D30" s="47">
        <f>IF('Entry capacity'!D30=0,1,'Entry capacity'!D30)</f>
        <v>159.17052631940328</v>
      </c>
      <c r="E30" s="58">
        <f>IF('Entry capacity'!E30=0,1,'Entry capacity'!E30)</f>
        <v>159.17052631940328</v>
      </c>
    </row>
    <row r="31" spans="1:5" x14ac:dyDescent="0.25">
      <c r="A31" s="41" t="str">
        <f>'Entry capacity'!A31</f>
        <v>K07</v>
      </c>
      <c r="B31" s="6" t="str">
        <f>'Entry capacity'!B31</f>
        <v>BIO Medina Sidonia (K07)</v>
      </c>
      <c r="C31" s="47">
        <f>IF('Entry capacity'!C31=0,1,'Entry capacity'!C31)</f>
        <v>1</v>
      </c>
      <c r="D31" s="47">
        <f>IF('Entry capacity'!D31=0,1,'Entry capacity'!D31)</f>
        <v>1</v>
      </c>
      <c r="E31" s="58">
        <f>IF('Entry capacity'!E31=0,1,'Entry capacity'!E31)</f>
        <v>1</v>
      </c>
    </row>
    <row r="32" spans="1:5" x14ac:dyDescent="0.25">
      <c r="A32" s="41" t="str">
        <f>'Entry capacity'!A32</f>
        <v>28A</v>
      </c>
      <c r="B32" s="6" t="str">
        <f>'Entry capacity'!B32</f>
        <v>BIO Tudela (28A)</v>
      </c>
      <c r="C32" s="47">
        <f>IF('Entry capacity'!C32=0,1,'Entry capacity'!C32)</f>
        <v>1</v>
      </c>
      <c r="D32" s="47">
        <f>IF('Entry capacity'!D32=0,1,'Entry capacity'!D32)</f>
        <v>1</v>
      </c>
      <c r="E32" s="58">
        <f>IF('Entry capacity'!E32=0,1,'Entry capacity'!E32)</f>
        <v>1</v>
      </c>
    </row>
    <row r="33" spans="1:11" x14ac:dyDescent="0.25">
      <c r="A33" s="41" t="str">
        <f>'Entry capacity'!A33</f>
        <v>F25</v>
      </c>
      <c r="B33" s="6" t="str">
        <f>'Entry capacity'!B33</f>
        <v>BIO Mascaraque (F25)</v>
      </c>
      <c r="C33" s="47">
        <f>IF('Entry capacity'!C33=0,1,'Entry capacity'!C33)</f>
        <v>1</v>
      </c>
      <c r="D33" s="47">
        <f>IF('Entry capacity'!D33=0,1,'Entry capacity'!D33)</f>
        <v>1</v>
      </c>
      <c r="E33" s="58">
        <f>IF('Entry capacity'!E33=0,1,'Entry capacity'!E33)</f>
        <v>1</v>
      </c>
    </row>
    <row r="34" spans="1:11" x14ac:dyDescent="0.25">
      <c r="A34" s="41" t="str">
        <f>'Entry capacity'!A34</f>
        <v>15.11</v>
      </c>
      <c r="B34" s="6" t="str">
        <f>'Entry capacity'!B34</f>
        <v>BIO Sagunto (15.11)</v>
      </c>
      <c r="C34" s="47">
        <f>IF('Entry capacity'!C34=0,1,'Entry capacity'!C34)</f>
        <v>1</v>
      </c>
      <c r="D34" s="47">
        <f>IF('Entry capacity'!D34=0,1,'Entry capacity'!D34)</f>
        <v>1</v>
      </c>
      <c r="E34" s="58">
        <f>IF('Entry capacity'!E34=0,1,'Entry capacity'!E34)</f>
        <v>1</v>
      </c>
    </row>
    <row r="35" spans="1:11" x14ac:dyDescent="0.25">
      <c r="A35" s="41" t="str">
        <f>'Entry capacity'!A35</f>
        <v>F07</v>
      </c>
      <c r="B35" s="6" t="str">
        <f>'Entry capacity'!B35</f>
        <v>BIO Sevilla (F07)</v>
      </c>
      <c r="C35" s="47">
        <f>IF('Entry capacity'!C35=0,1,'Entry capacity'!C35)</f>
        <v>1</v>
      </c>
      <c r="D35" s="47">
        <f>IF('Entry capacity'!D35=0,1,'Entry capacity'!D35)</f>
        <v>1</v>
      </c>
      <c r="E35" s="58">
        <f>IF('Entry capacity'!E35=0,1,'Entry capacity'!E35)</f>
        <v>1</v>
      </c>
    </row>
    <row r="36" spans="1:11" x14ac:dyDescent="0.25">
      <c r="A36" s="41" t="str">
        <f>'Entry capacity'!A36</f>
        <v>D06</v>
      </c>
      <c r="B36" s="6" t="str">
        <f>'Entry capacity'!B36</f>
        <v>BIO Arenas de Iguña (D06)</v>
      </c>
      <c r="C36" s="47">
        <f>IF('Entry capacity'!C36=0,1,'Entry capacity'!C36)</f>
        <v>27.397260273972602</v>
      </c>
      <c r="D36" s="47">
        <f>IF('Entry capacity'!D36=0,1,'Entry capacity'!D36)</f>
        <v>104.38356164383562</v>
      </c>
      <c r="E36" s="58">
        <f>IF('Entry capacity'!E36=0,1,'Entry capacity'!E36)</f>
        <v>104.38356164383562</v>
      </c>
    </row>
    <row r="37" spans="1:11" x14ac:dyDescent="0.25">
      <c r="A37" s="41" t="str">
        <f>'Entry capacity'!A37</f>
        <v>K48.10</v>
      </c>
      <c r="B37" s="6" t="str">
        <f>'Entry capacity'!B37</f>
        <v>BIO Almansa (K48.10)</v>
      </c>
      <c r="C37" s="47">
        <f>IF('Entry capacity'!C37=0,1,'Entry capacity'!C37)</f>
        <v>46.742677048572482</v>
      </c>
      <c r="D37" s="47">
        <f>IF('Entry capacity'!D37=0,1,'Entry capacity'!D37)</f>
        <v>186.97070819428993</v>
      </c>
      <c r="E37" s="58">
        <f>IF('Entry capacity'!E37=0,1,'Entry capacity'!E37)</f>
        <v>186.97070819428993</v>
      </c>
    </row>
    <row r="38" spans="1:11" x14ac:dyDescent="0.25">
      <c r="A38" s="41" t="str">
        <f>'Entry capacity'!A38</f>
        <v>AS Serrablo</v>
      </c>
      <c r="B38" s="6" t="str">
        <f>'Entry capacity'!B38</f>
        <v>AA.SS / Storage facilities</v>
      </c>
      <c r="C38" s="47">
        <f>IF('Entry capacity'!C38=0,1,'Entry capacity'!C38)</f>
        <v>4719.188665580773</v>
      </c>
      <c r="D38" s="47">
        <f>IF('Entry capacity'!D38=0,1,'Entry capacity'!D38)</f>
        <v>8295.249082023809</v>
      </c>
      <c r="E38" s="58">
        <f>IF('Entry capacity'!E38=0,1,'Entry capacity'!E38)</f>
        <v>7100.5268529647192</v>
      </c>
    </row>
    <row r="39" spans="1:11" x14ac:dyDescent="0.25">
      <c r="A39" s="41" t="str">
        <f>'Entry capacity'!A39</f>
        <v>AS Gaviota</v>
      </c>
      <c r="B39" s="6" t="str">
        <f>'Entry capacity'!B39</f>
        <v>AA.SS / Storage facilities</v>
      </c>
      <c r="C39" s="47">
        <f>IF('Entry capacity'!C39=0,1,'Entry capacity'!C39)</f>
        <v>15986.364783870127</v>
      </c>
      <c r="D39" s="47">
        <f>IF('Entry capacity'!D39=0,1,'Entry capacity'!D39)</f>
        <v>16717.645467527618</v>
      </c>
      <c r="E39" s="58">
        <f>IF('Entry capacity'!E39=0,1,'Entry capacity'!E39)</f>
        <v>14309.888634659697</v>
      </c>
    </row>
    <row r="40" spans="1:11" ht="15.75" thickBot="1" x14ac:dyDescent="0.3">
      <c r="A40" s="41" t="str">
        <f>'Entry capacity'!A40</f>
        <v>AS Yela</v>
      </c>
      <c r="B40" s="6" t="str">
        <f>'Entry capacity'!B40</f>
        <v>AA.SS / Storage facilities</v>
      </c>
      <c r="C40" s="47">
        <f>IF('Entry capacity'!C40=0,1,'Entry capacity'!C40)</f>
        <v>2504.9871758335707</v>
      </c>
      <c r="D40" s="47">
        <f>IF('Entry capacity'!D40=0,1,'Entry capacity'!D40)</f>
        <v>11232.983517813345</v>
      </c>
      <c r="E40" s="58">
        <f>IF('Entry capacity'!E40=0,1,'Entry capacity'!E40)</f>
        <v>9615.1544478619235</v>
      </c>
    </row>
    <row r="41" spans="1:11" ht="18.75" customHeight="1" thickBot="1" x14ac:dyDescent="0.3">
      <c r="A41" s="28" t="s">
        <v>7</v>
      </c>
      <c r="B41" s="29"/>
      <c r="C41" s="59">
        <f>SUM(C12:C40)</f>
        <v>1365392.0676290174</v>
      </c>
      <c r="D41" s="59">
        <f>SUM(D12:D40)</f>
        <v>1312793.3558721065</v>
      </c>
      <c r="E41" s="60">
        <f>SUM(E12:E40)</f>
        <v>1259582.8285668304</v>
      </c>
    </row>
    <row r="42" spans="1:11" ht="9" customHeight="1" x14ac:dyDescent="0.25"/>
    <row r="43" spans="1:11" ht="27.75" customHeight="1" x14ac:dyDescent="0.25">
      <c r="A43" s="84" t="s">
        <v>86</v>
      </c>
      <c r="B43" s="18"/>
      <c r="C43" s="19"/>
      <c r="D43" s="19"/>
      <c r="E43" s="19"/>
    </row>
    <row r="44" spans="1:11" ht="5.0999999999999996" customHeight="1" thickBot="1" x14ac:dyDescent="0.3"/>
    <row r="45" spans="1:11" ht="15" customHeight="1" x14ac:dyDescent="0.25">
      <c r="A45" s="216" t="s">
        <v>65</v>
      </c>
      <c r="B45" s="214" t="s">
        <v>66</v>
      </c>
      <c r="C45" s="22" t="s">
        <v>11</v>
      </c>
      <c r="D45" s="23"/>
      <c r="E45" s="24"/>
    </row>
    <row r="46" spans="1:11" ht="33" customHeight="1" x14ac:dyDescent="0.25">
      <c r="A46" s="217"/>
      <c r="B46" s="215"/>
      <c r="C46" s="21" t="s">
        <v>57</v>
      </c>
      <c r="D46" s="21" t="s">
        <v>58</v>
      </c>
      <c r="E46" s="25" t="s">
        <v>59</v>
      </c>
    </row>
    <row r="47" spans="1:11" x14ac:dyDescent="0.25">
      <c r="A47" s="26" t="str">
        <f t="shared" ref="A47:B70" si="0">A12</f>
        <v>CI Tarifa</v>
      </c>
      <c r="B47" s="4" t="str">
        <f t="shared" si="0"/>
        <v>CI Tarifa</v>
      </c>
      <c r="C47" s="46">
        <f>SUMPRODUCT('Distance Matrix_ex'!$B$12:$B$292,'Exit Capacity'!C$12:C$292)/(SUM('Exit Capacity'!C$12:C$292)-IFERROR(VLOOKUP($A47,'Exit Capacity'!$A$12:$F$292,3,FALSE),0))</f>
        <v>898.45718118312277</v>
      </c>
      <c r="D47" s="46">
        <f>SUMPRODUCT('Distance Matrix_ex'!$B$12:$B$292,'Exit Capacity'!D$12:D$292)/(SUM('Exit Capacity'!D$12:D$292)-IFERROR(VLOOKUP($A47,'Exit Capacity'!$A$12:$F$292,4,FALSE),0))</f>
        <v>899.97977676497578</v>
      </c>
      <c r="E47" s="51">
        <f>SUMPRODUCT('Distance Matrix_ex'!$B$12:$B$292,'Exit Capacity'!E$12:E$292)/(SUM('Exit Capacity'!E$12:E$292)-IFERROR(VLOOKUP($A47,'Exit Capacity'!$A$12:$F$292,5,FALSE),0))</f>
        <v>901.63966575728909</v>
      </c>
      <c r="H47" s="57"/>
      <c r="I47" s="57"/>
      <c r="J47" s="57"/>
      <c r="K47" s="57"/>
    </row>
    <row r="48" spans="1:11" x14ac:dyDescent="0.25">
      <c r="A48" s="41" t="str">
        <f t="shared" si="0"/>
        <v>CI Almería</v>
      </c>
      <c r="B48" s="4" t="str">
        <f t="shared" si="0"/>
        <v>CI Almería</v>
      </c>
      <c r="C48" s="47">
        <f>SUMPRODUCT('Distance Matrix_ex'!$C$12:$C$292,'Exit Capacity'!C$12:C$292)/(SUM('Exit Capacity'!C$12:C$292)-IFERROR(VLOOKUP($A48,'Exit Capacity'!$A$12:$F$292,3,FALSE),0))</f>
        <v>825.24451016110731</v>
      </c>
      <c r="D48" s="47">
        <f>SUMPRODUCT('Distance Matrix_ex'!$C$12:$C$292,'Exit Capacity'!D$12:D$292)/(SUM('Exit Capacity'!D$12:D$292)-IFERROR(VLOOKUP($A48,'Exit Capacity'!$A$12:$F$292,4,FALSE),0))</f>
        <v>825.19130381246373</v>
      </c>
      <c r="E48" s="58">
        <f>SUMPRODUCT('Distance Matrix_ex'!$C$12:$C$292,'Exit Capacity'!E$12:E$292)/(SUM('Exit Capacity'!E$12:E$292)-IFERROR(VLOOKUP($A48,'Exit Capacity'!$A$12:$F$292,5,FALSE),0))</f>
        <v>825.53856310196159</v>
      </c>
      <c r="H48" s="57"/>
      <c r="I48" s="57"/>
      <c r="J48" s="57"/>
      <c r="K48" s="57"/>
    </row>
    <row r="49" spans="1:11" x14ac:dyDescent="0.25">
      <c r="A49" s="41" t="str">
        <f t="shared" si="0"/>
        <v>CI Biriatou</v>
      </c>
      <c r="B49" s="4" t="str">
        <f t="shared" si="0"/>
        <v>VIP Pirineos</v>
      </c>
      <c r="C49" s="47">
        <f>SUMPRODUCT('Distance Matrix_ex'!$D$12:$D$292,'Exit Capacity'!C$12:C$292)/(SUM('Exit Capacity'!C$12:C$292)-IFERROR(VLOOKUP($A49,'Exit Capacity'!$A$12:$F$292,3,FALSE),0))</f>
        <v>630.18860371646247</v>
      </c>
      <c r="D49" s="47">
        <f>SUMPRODUCT('Distance Matrix_ex'!$D$12:$D$292,'Exit Capacity'!D$12:D$292)/(SUM('Exit Capacity'!D$12:D$292)-IFERROR(VLOOKUP($A49,'Exit Capacity'!$A$12:$F$292,4,FALSE),0))</f>
        <v>626.37643637448036</v>
      </c>
      <c r="E49" s="58">
        <f>SUMPRODUCT('Distance Matrix_ex'!$D$12:$D$292,'Exit Capacity'!E$12:E$292)/(SUM('Exit Capacity'!E$12:E$292)-IFERROR(VLOOKUP($A49,'Exit Capacity'!$A$12:$F$292,5,FALSE),0))</f>
        <v>620.2160203913985</v>
      </c>
      <c r="H49" s="57"/>
      <c r="I49" s="57"/>
      <c r="J49" s="57"/>
      <c r="K49" s="57"/>
    </row>
    <row r="50" spans="1:11" x14ac:dyDescent="0.25">
      <c r="A50" s="41" t="str">
        <f t="shared" si="0"/>
        <v>CI Larrau</v>
      </c>
      <c r="B50" s="4" t="str">
        <f t="shared" si="0"/>
        <v>VIP Pirineos</v>
      </c>
      <c r="C50" s="47">
        <f>SUMPRODUCT('Distance Matrix_ex'!$E$12:$E$292,'Exit Capacity'!C$12:C$292)/(SUM('Exit Capacity'!C$12:C$292)-IFERROR(VLOOKUP($A50,'Exit Capacity'!$A$12:$F$292,3,FALSE),0))</f>
        <v>588.89527084703002</v>
      </c>
      <c r="D50" s="47">
        <f>SUMPRODUCT('Distance Matrix_ex'!$E$12:$E$292,'Exit Capacity'!D$12:D$292)/(SUM('Exit Capacity'!D$12:D$292)-IFERROR(VLOOKUP($A50,'Exit Capacity'!$A$12:$F$292,4,FALSE),0))</f>
        <v>585.25269200714331</v>
      </c>
      <c r="E50" s="58">
        <f>SUMPRODUCT('Distance Matrix_ex'!$E$12:$E$292,'Exit Capacity'!E$12:E$292)/(SUM('Exit Capacity'!E$12:E$292)-IFERROR(VLOOKUP($A50,'Exit Capacity'!$A$12:$F$292,5,FALSE),0))</f>
        <v>579.58039005195417</v>
      </c>
      <c r="H50" s="57"/>
      <c r="I50" s="57"/>
      <c r="J50" s="57"/>
      <c r="K50" s="57"/>
    </row>
    <row r="51" spans="1:11" x14ac:dyDescent="0.25">
      <c r="A51" s="41" t="str">
        <f t="shared" si="0"/>
        <v>CI Badajoz</v>
      </c>
      <c r="B51" s="4" t="str">
        <f t="shared" si="0"/>
        <v>VIP Ibérico</v>
      </c>
      <c r="C51" s="47">
        <f>SUMPRODUCT('Distance Matrix_ex'!$F$12:$F$292,'Exit Capacity'!C$12:C$292)/(SUM('Exit Capacity'!C$12:C$292)-IFERROR(VLOOKUP($A51,'Exit Capacity'!$A$12:$F$292,3,FALSE),0))</f>
        <v>986.43791010377151</v>
      </c>
      <c r="D51" s="47">
        <f>SUMPRODUCT('Distance Matrix_ex'!$F$12:$F$292,'Exit Capacity'!D$12:D$292)/(SUM('Exit Capacity'!D$12:D$292)-IFERROR(VLOOKUP($A51,'Exit Capacity'!$A$12:$F$292,4,FALSE),0))</f>
        <v>982.63990696412509</v>
      </c>
      <c r="E51" s="58">
        <f>SUMPRODUCT('Distance Matrix_ex'!$F$12:$F$292,'Exit Capacity'!E$12:E$292)/(SUM('Exit Capacity'!E$12:E$292)-IFERROR(VLOOKUP($A51,'Exit Capacity'!$A$12:$F$292,5,FALSE),0))</f>
        <v>977.45584238958213</v>
      </c>
      <c r="H51" s="57"/>
      <c r="I51" s="57"/>
      <c r="J51" s="57"/>
      <c r="K51" s="57"/>
    </row>
    <row r="52" spans="1:11" x14ac:dyDescent="0.25">
      <c r="A52" s="41" t="str">
        <f t="shared" si="0"/>
        <v>CI Tuy</v>
      </c>
      <c r="B52" s="6" t="str">
        <f t="shared" si="0"/>
        <v>VIP Ibérico</v>
      </c>
      <c r="C52" s="47">
        <f>SUMPRODUCT('Distance Matrix_ex'!$G$12:$G$292,'Exit Capacity'!C$12:C$292)/(SUM('Exit Capacity'!C$12:C$292)-IFERROR(VLOOKUP($A52,'Exit Capacity'!$A$12:$F$292,3,FALSE),0))</f>
        <v>1110.4762461452519</v>
      </c>
      <c r="D52" s="47">
        <f>SUMPRODUCT('Distance Matrix_ex'!$G$12:$G$292,'Exit Capacity'!D$12:D$292)/(SUM('Exit Capacity'!D$12:D$292)-IFERROR(VLOOKUP($A52,'Exit Capacity'!$A$12:$F$292,4,FALSE),0))</f>
        <v>1107.2389236967829</v>
      </c>
      <c r="E52" s="58">
        <f>SUMPRODUCT('Distance Matrix_ex'!$G$12:$G$292,'Exit Capacity'!E$12:E$292)/(SUM('Exit Capacity'!E$12:E$292)-IFERROR(VLOOKUP($A52,'Exit Capacity'!$A$12:$F$292,5,FALSE),0))</f>
        <v>1102.8901749763684</v>
      </c>
      <c r="H52" s="57"/>
      <c r="I52" s="57"/>
      <c r="J52" s="57"/>
      <c r="K52" s="57"/>
    </row>
    <row r="53" spans="1:11" x14ac:dyDescent="0.25">
      <c r="A53" s="41" t="str">
        <f t="shared" si="0"/>
        <v>PR Barcelona</v>
      </c>
      <c r="B53" s="6" t="str">
        <f t="shared" si="0"/>
        <v>Planta GNL / LNG Plant</v>
      </c>
      <c r="C53" s="47">
        <f>SUMPRODUCT('Distance Matrix_ex'!$H$12:$H$292,'Exit Capacity'!C$12:C$292)/(SUM('Exit Capacity'!C$12:C$292)-IFERROR(VLOOKUP($A53,'Exit Capacity'!$A$12:$F$292,3,FALSE),0))</f>
        <v>633.5010293159213</v>
      </c>
      <c r="D53" s="47">
        <f>SUMPRODUCT('Distance Matrix_ex'!$H$12:$H$292,'Exit Capacity'!D$12:D$292)/(SUM('Exit Capacity'!D$12:D$292)-IFERROR(VLOOKUP($A53,'Exit Capacity'!$A$12:$F$292,4,FALSE),0))</f>
        <v>630.28932877375075</v>
      </c>
      <c r="E53" s="58">
        <f>SUMPRODUCT('Distance Matrix_ex'!$H$12:$H$292,'Exit Capacity'!E$12:E$292)/(SUM('Exit Capacity'!E$12:E$292)-IFERROR(VLOOKUP($A53,'Exit Capacity'!$A$12:$F$292,5,FALSE),0))</f>
        <v>627.32860097314745</v>
      </c>
      <c r="H53" s="57"/>
      <c r="I53" s="57"/>
      <c r="J53" s="57"/>
      <c r="K53" s="57"/>
    </row>
    <row r="54" spans="1:11" x14ac:dyDescent="0.25">
      <c r="A54" s="41" t="str">
        <f t="shared" si="0"/>
        <v>PR Cartagena</v>
      </c>
      <c r="B54" s="6" t="str">
        <f t="shared" si="0"/>
        <v>Planta GNL / LNG Plant</v>
      </c>
      <c r="C54" s="47">
        <f>SUMPRODUCT('Distance Matrix_ex'!$I$12:$I$292,'Exit Capacity'!C$12:C$292)/(SUM('Exit Capacity'!C$12:C$292)-IFERROR(VLOOKUP($A54,'Exit Capacity'!$A$12:$F$292,3,FALSE),0))</f>
        <v>717.94384457992589</v>
      </c>
      <c r="D54" s="47">
        <f>SUMPRODUCT('Distance Matrix_ex'!$I$12:$I$292,'Exit Capacity'!D$12:D$292)/(SUM('Exit Capacity'!D$12:D$292)-IFERROR(VLOOKUP($A54,'Exit Capacity'!$A$12:$F$292,4,FALSE),0))</f>
        <v>718.25243084667727</v>
      </c>
      <c r="E54" s="58">
        <f>SUMPRODUCT('Distance Matrix_ex'!$I$12:$I$292,'Exit Capacity'!E$12:E$292)/(SUM('Exit Capacity'!E$12:E$292)-IFERROR(VLOOKUP($A54,'Exit Capacity'!$A$12:$F$292,5,FALSE),0))</f>
        <v>719.2442655971073</v>
      </c>
      <c r="H54" s="57"/>
      <c r="I54" s="57"/>
      <c r="J54" s="57"/>
      <c r="K54" s="57"/>
    </row>
    <row r="55" spans="1:11" x14ac:dyDescent="0.25">
      <c r="A55" s="41" t="str">
        <f t="shared" si="0"/>
        <v>PR Huelva</v>
      </c>
      <c r="B55" s="6" t="str">
        <f t="shared" si="0"/>
        <v>Planta GNL / LNG Plant</v>
      </c>
      <c r="C55" s="47">
        <f>SUMPRODUCT('Distance Matrix_ex'!$J$12:$J$292,'Exit Capacity'!C$12:C$292)/(SUM('Exit Capacity'!C$12:C$292)-IFERROR(VLOOKUP($A55,'Exit Capacity'!$A$12:$F$292,3,FALSE),0))</f>
        <v>863.70854086851182</v>
      </c>
      <c r="D55" s="47">
        <f>SUMPRODUCT('Distance Matrix_ex'!$J$12:$J$292,'Exit Capacity'!D$12:D$292)/(SUM('Exit Capacity'!D$12:D$292)-IFERROR(VLOOKUP($A55,'Exit Capacity'!$A$12:$F$292,4,FALSE),0))</f>
        <v>864.01420042907773</v>
      </c>
      <c r="E55" s="58">
        <f>SUMPRODUCT('Distance Matrix_ex'!$J$12:$J$292,'Exit Capacity'!E$12:E$292)/(SUM('Exit Capacity'!E$12:E$292)-IFERROR(VLOOKUP($A55,'Exit Capacity'!$A$12:$F$292,5,FALSE),0))</f>
        <v>864.34345537604975</v>
      </c>
      <c r="H55" s="57"/>
      <c r="I55" s="57"/>
      <c r="J55" s="57"/>
      <c r="K55" s="57"/>
    </row>
    <row r="56" spans="1:11" x14ac:dyDescent="0.25">
      <c r="A56" s="41" t="str">
        <f t="shared" si="0"/>
        <v>PR Bilbao</v>
      </c>
      <c r="B56" s="6" t="str">
        <f t="shared" si="0"/>
        <v>Planta GNL / LNG Plant</v>
      </c>
      <c r="C56" s="47">
        <f>SUMPRODUCT('Distance Matrix_ex'!$K$12:$K$292,'Exit Capacity'!C$12:C$292)/(SUM('Exit Capacity'!C$12:C$292)-IFERROR(VLOOKUP($A56,'Exit Capacity'!$A$12:$F$292,3,FALSE),0))</f>
        <v>563.62038422402043</v>
      </c>
      <c r="D56" s="47">
        <f>SUMPRODUCT('Distance Matrix_ex'!$K$12:$K$292,'Exit Capacity'!D$12:D$292)/(SUM('Exit Capacity'!D$12:D$292)-IFERROR(VLOOKUP($A56,'Exit Capacity'!$A$12:$F$292,4,FALSE),0))</f>
        <v>560.0079092532394</v>
      </c>
      <c r="E56" s="58">
        <f>SUMPRODUCT('Distance Matrix_ex'!$K$12:$K$292,'Exit Capacity'!E$12:E$292)/(SUM('Exit Capacity'!E$12:E$292)-IFERROR(VLOOKUP($A56,'Exit Capacity'!$A$12:$F$292,5,FALSE),0))</f>
        <v>554.31552457699399</v>
      </c>
      <c r="H56" s="57"/>
      <c r="I56" s="57"/>
      <c r="J56" s="57"/>
      <c r="K56" s="57"/>
    </row>
    <row r="57" spans="1:11" x14ac:dyDescent="0.25">
      <c r="A57" s="41" t="str">
        <f t="shared" si="0"/>
        <v>PR Sagunto</v>
      </c>
      <c r="B57" s="6" t="str">
        <f t="shared" si="0"/>
        <v>Planta GNL / LNG Plant</v>
      </c>
      <c r="C57" s="47">
        <f>SUMPRODUCT('Distance Matrix_ex'!$L$12:$L$292,'Exit Capacity'!C$12:C$292)/(SUM('Exit Capacity'!C$12:C$292)-IFERROR(VLOOKUP($A57,'Exit Capacity'!$A$12:$F$292,3,FALSE),0))</f>
        <v>554.38523412618008</v>
      </c>
      <c r="D57" s="47">
        <f>SUMPRODUCT('Distance Matrix_ex'!$L$12:$L$292,'Exit Capacity'!D$12:D$292)/(SUM('Exit Capacity'!D$12:D$292)-IFERROR(VLOOKUP($A57,'Exit Capacity'!$A$12:$F$292,4,FALSE),0))</f>
        <v>553.31104670396564</v>
      </c>
      <c r="E57" s="58">
        <f>SUMPRODUCT('Distance Matrix_ex'!$L$12:$L$292,'Exit Capacity'!E$12:E$292)/(SUM('Exit Capacity'!E$12:E$292)-IFERROR(VLOOKUP($A57,'Exit Capacity'!$A$12:$F$292,5,FALSE),0))</f>
        <v>552.75070043202902</v>
      </c>
      <c r="H57" s="57"/>
      <c r="I57" s="57"/>
      <c r="J57" s="57"/>
      <c r="K57" s="57"/>
    </row>
    <row r="58" spans="1:11" x14ac:dyDescent="0.25">
      <c r="A58" s="41" t="str">
        <f t="shared" si="0"/>
        <v>PR Mugardos</v>
      </c>
      <c r="B58" s="6" t="str">
        <f t="shared" si="0"/>
        <v>Planta GNL / LNG Plant</v>
      </c>
      <c r="C58" s="47">
        <f>SUMPRODUCT('Distance Matrix_ex'!$M$12:$M$292,'Exit Capacity'!C$12:C$292)/(SUM('Exit Capacity'!C$12:C$292)-IFERROR(VLOOKUP($A58,'Exit Capacity'!$A$12:$F$292,3,FALSE),0))</f>
        <v>964.47620141755863</v>
      </c>
      <c r="D58" s="47">
        <f>SUMPRODUCT('Distance Matrix_ex'!$M$12:$M$292,'Exit Capacity'!D$12:D$292)/(SUM('Exit Capacity'!D$12:D$292)-IFERROR(VLOOKUP($A58,'Exit Capacity'!$A$12:$F$292,4,FALSE),0))</f>
        <v>961.49042903406303</v>
      </c>
      <c r="E58" s="58">
        <f>SUMPRODUCT('Distance Matrix_ex'!$M$12:$M$292,'Exit Capacity'!E$12:E$292)/(SUM('Exit Capacity'!E$12:E$292)-IFERROR(VLOOKUP($A58,'Exit Capacity'!$A$12:$F$292,5,FALSE),0))</f>
        <v>957.39544729086276</v>
      </c>
      <c r="H58" s="57"/>
      <c r="I58" s="57"/>
      <c r="J58" s="57"/>
      <c r="K58" s="57"/>
    </row>
    <row r="59" spans="1:11" x14ac:dyDescent="0.25">
      <c r="A59" s="41" t="str">
        <f t="shared" si="0"/>
        <v>PR El Musel</v>
      </c>
      <c r="B59" s="6" t="str">
        <f t="shared" si="0"/>
        <v>Planta GNL / LNG Plant</v>
      </c>
      <c r="C59" s="47">
        <f>SUMPRODUCT('Distance Matrix_ex'!$N$12:$N$292,'Exit Capacity'!C$12:C$292)/(SUM('Exit Capacity'!C$12:C$292)-IFERROR(VLOOKUP($A59,'Exit Capacity'!$A$12:$F$292,3,FALSE),0))</f>
        <v>696.74728060993914</v>
      </c>
      <c r="D59" s="47">
        <f>SUMPRODUCT('Distance Matrix_ex'!$N$12:$N$292,'Exit Capacity'!D$12:D$292)/(SUM('Exit Capacity'!D$12:D$292)-IFERROR(VLOOKUP($A59,'Exit Capacity'!$A$12:$F$292,4,FALSE),0))</f>
        <v>693.40667856892196</v>
      </c>
      <c r="E59" s="58">
        <f>SUMPRODUCT('Distance Matrix_ex'!$N$12:$N$292,'Exit Capacity'!E$12:E$292)/(SUM('Exit Capacity'!E$12:E$292)-IFERROR(VLOOKUP($A59,'Exit Capacity'!$A$12:$F$292,5,FALSE),0))</f>
        <v>688.60177765834646</v>
      </c>
      <c r="H59" s="57"/>
      <c r="I59" s="57"/>
      <c r="J59" s="57"/>
      <c r="K59" s="57"/>
    </row>
    <row r="60" spans="1:11" x14ac:dyDescent="0.25">
      <c r="A60" s="41" t="str">
        <f t="shared" si="0"/>
        <v>YAC/AS Marismas</v>
      </c>
      <c r="B60" s="6" t="str">
        <f t="shared" si="0"/>
        <v>YAC Marismas / AASS - Storage facilities</v>
      </c>
      <c r="C60" s="47">
        <f>SUMPRODUCT('Distance Matrix_ex'!$O$12:$O$292,'Exit Capacity'!C$12:C$292)/(SUM('Exit Capacity'!C$12:C$292)-IFERROR(VLOOKUP($A60,'Exit Capacity'!$A$12:$F$292,3,FALSE),0))</f>
        <v>824.12102913745878</v>
      </c>
      <c r="D60" s="47">
        <f>SUMPRODUCT('Distance Matrix_ex'!$O$12:$O$292,'Exit Capacity'!D$12:D$292)/(SUM('Exit Capacity'!D$12:D$292)-IFERROR(VLOOKUP($A60,'Exit Capacity'!$A$12:$F$292,4,FALSE),0))</f>
        <v>824.28234068901645</v>
      </c>
      <c r="E60" s="58">
        <f>SUMPRODUCT('Distance Matrix_ex'!$O$12:$O$292,'Exit Capacity'!E$12:E$292)/(SUM('Exit Capacity'!E$12:E$292)-IFERROR(VLOOKUP($A60,'Exit Capacity'!$A$12:$F$292,5,FALSE),0))</f>
        <v>824.4992695283712</v>
      </c>
      <c r="H60" s="57"/>
      <c r="I60" s="57"/>
      <c r="J60" s="57"/>
      <c r="K60" s="57"/>
    </row>
    <row r="61" spans="1:11" x14ac:dyDescent="0.25">
      <c r="A61" s="41" t="str">
        <f t="shared" si="0"/>
        <v>YAC Aznalcázar</v>
      </c>
      <c r="B61" s="6" t="str">
        <f t="shared" si="0"/>
        <v>YAC Aznalcázar</v>
      </c>
      <c r="C61" s="47">
        <f>SUMPRODUCT('Distance Matrix_ex'!$P$12:$P$292,'Exit Capacity'!C$12:C$292)/(SUM('Exit Capacity'!C$12:C$292)-IFERROR(VLOOKUP($A61,'Exit Capacity'!$A$12:$F$292,3,FALSE),0))</f>
        <v>803.60464604680976</v>
      </c>
      <c r="D61" s="47">
        <f>SUMPRODUCT('Distance Matrix_ex'!$P$12:$P$292,'Exit Capacity'!D$12:D$292)/(SUM('Exit Capacity'!D$12:D$292)-IFERROR(VLOOKUP($A61,'Exit Capacity'!$A$12:$F$292,4,FALSE),0))</f>
        <v>803.74258351896606</v>
      </c>
      <c r="E61" s="58">
        <f>SUMPRODUCT('Distance Matrix_ex'!$P$12:$P$292,'Exit Capacity'!E$12:E$292)/(SUM('Exit Capacity'!E$12:E$292)-IFERROR(VLOOKUP($A61,'Exit Capacity'!$A$12:$F$292,5,FALSE),0))</f>
        <v>803.87698706072661</v>
      </c>
      <c r="H61" s="57"/>
      <c r="I61" s="57"/>
      <c r="J61" s="57"/>
      <c r="K61" s="57"/>
    </row>
    <row r="62" spans="1:11" x14ac:dyDescent="0.25">
      <c r="A62" s="41" t="str">
        <f t="shared" si="0"/>
        <v>YAC Poseidon</v>
      </c>
      <c r="B62" s="6" t="str">
        <f t="shared" si="0"/>
        <v>YAC Poseidon</v>
      </c>
      <c r="C62" s="47">
        <f>SUMPRODUCT('Distance Matrix_ex'!$Q$12:$Q$292,'Exit Capacity'!C$12:C$292)/(SUM('Exit Capacity'!C$12:C$292)-IFERROR(VLOOKUP($A62,'Exit Capacity'!$A$12:$F$292,3,FALSE),0))</f>
        <v>850.26243086372324</v>
      </c>
      <c r="D62" s="47">
        <f>SUMPRODUCT('Distance Matrix_ex'!$Q$12:$Q$292,'Exit Capacity'!D$12:D$292)/(SUM('Exit Capacity'!D$12:D$292)-IFERROR(VLOOKUP($A62,'Exit Capacity'!$A$12:$F$292,4,FALSE),0))</f>
        <v>850.50109612813378</v>
      </c>
      <c r="E62" s="58">
        <f>SUMPRODUCT('Distance Matrix_ex'!$Q$12:$Q$292,'Exit Capacity'!E$12:E$292)/(SUM('Exit Capacity'!E$12:E$292)-IFERROR(VLOOKUP($A62,'Exit Capacity'!$A$12:$F$292,5,FALSE),0))</f>
        <v>850.75356712092696</v>
      </c>
      <c r="H62" s="57"/>
      <c r="I62" s="57"/>
      <c r="J62" s="57"/>
      <c r="K62" s="57"/>
    </row>
    <row r="63" spans="1:11" x14ac:dyDescent="0.25">
      <c r="A63" s="41" t="str">
        <f t="shared" si="0"/>
        <v>YAC Viura</v>
      </c>
      <c r="B63" s="6" t="str">
        <f t="shared" si="0"/>
        <v>YAC Viura</v>
      </c>
      <c r="C63" s="47">
        <f>SUMPRODUCT('Distance Matrix_ex'!$R$12:$R$292,'Exit Capacity'!C$12:C$292)/(SUM('Exit Capacity'!C$12:C$292)-IFERROR(VLOOKUP($A63,'Exit Capacity'!$A$12:$F$292,3,FALSE),0))</f>
        <v>450.16935153168964</v>
      </c>
      <c r="D63" s="47">
        <f>SUMPRODUCT('Distance Matrix_ex'!$R$12:$R$292,'Exit Capacity'!D$12:D$292)/(SUM('Exit Capacity'!D$12:D$292)-IFERROR(VLOOKUP($A63,'Exit Capacity'!$A$12:$F$292,4,FALSE),0))</f>
        <v>446.14057933143567</v>
      </c>
      <c r="E63" s="58">
        <f>SUMPRODUCT('Distance Matrix_ex'!$R$12:$R$292,'Exit Capacity'!E$12:E$292)/(SUM('Exit Capacity'!E$12:E$292)-IFERROR(VLOOKUP($A63,'Exit Capacity'!$A$12:$F$292,5,FALSE),0))</f>
        <v>440.31256852941755</v>
      </c>
      <c r="H63" s="57"/>
      <c r="I63" s="57"/>
      <c r="J63" s="57"/>
      <c r="K63" s="57"/>
    </row>
    <row r="64" spans="1:11" x14ac:dyDescent="0.25">
      <c r="A64" s="41" t="str">
        <f t="shared" si="0"/>
        <v>BIO Madrid</v>
      </c>
      <c r="B64" s="6" t="str">
        <f t="shared" si="0"/>
        <v>BIO Madrid</v>
      </c>
      <c r="C64" s="47">
        <f>SUMPRODUCT('Distance Matrix_ex'!$S$12:$S$292,'Exit Capacity'!C$12:C$292)/(SUM('Exit Capacity'!C$12:C$292)-IFERROR(VLOOKUP($A64,'Exit Capacity'!$A$12:$F$292,3,FALSE),0))</f>
        <v>493.92189728158218</v>
      </c>
      <c r="D64" s="47">
        <f>SUMPRODUCT('Distance Matrix_ex'!$S$12:$S$292,'Exit Capacity'!D$12:D$292)/(SUM('Exit Capacity'!D$12:D$292)-IFERROR(VLOOKUP($A64,'Exit Capacity'!$A$12:$F$292,4,FALSE),0))</f>
        <v>491.78676030163882</v>
      </c>
      <c r="E64" s="58">
        <f>SUMPRODUCT('Distance Matrix_ex'!$S$12:$S$292,'Exit Capacity'!E$12:E$292)/(SUM('Exit Capacity'!E$12:E$292)-IFERROR(VLOOKUP($A64,'Exit Capacity'!$A$12:$F$292,5,FALSE),0))</f>
        <v>488.25505171980672</v>
      </c>
      <c r="H64" s="57"/>
      <c r="I64" s="57"/>
      <c r="J64" s="57"/>
      <c r="K64" s="57"/>
    </row>
    <row r="65" spans="1:11" x14ac:dyDescent="0.25">
      <c r="A65" s="41" t="str">
        <f t="shared" si="0"/>
        <v>15.03A</v>
      </c>
      <c r="B65" s="6" t="str">
        <f t="shared" si="0"/>
        <v>BIO La Galera (15.03A)</v>
      </c>
      <c r="C65" s="47">
        <f>SUMPRODUCT('Distance Matrix_ex'!$T$12:$T$292,'Exit Capacity'!C$12:C$292)/(SUM('Exit Capacity'!C$12:C$292)-IFERROR(VLOOKUP($A65,'Exit Capacity'!$A$12:$F$292,3,FALSE),0))</f>
        <v>526.01951854381878</v>
      </c>
      <c r="D65" s="47">
        <f>SUMPRODUCT('Distance Matrix_ex'!$T$12:$T$292,'Exit Capacity'!D$12:D$292)/(SUM('Exit Capacity'!D$12:D$292)-IFERROR(VLOOKUP($A65,'Exit Capacity'!$A$12:$F$292,4,FALSE),0))</f>
        <v>523.89763786358253</v>
      </c>
      <c r="E65" s="58">
        <f>SUMPRODUCT('Distance Matrix_ex'!$T$12:$T$292,'Exit Capacity'!E$12:E$292)/(SUM('Exit Capacity'!E$12:E$292)-IFERROR(VLOOKUP($A65,'Exit Capacity'!$A$12:$F$292,5,FALSE),0))</f>
        <v>522.04972368518304</v>
      </c>
      <c r="H65" s="57"/>
      <c r="I65" s="57"/>
      <c r="J65" s="57"/>
      <c r="K65" s="57"/>
    </row>
    <row r="66" spans="1:11" x14ac:dyDescent="0.25">
      <c r="A66" s="41" t="str">
        <f t="shared" si="0"/>
        <v>K07</v>
      </c>
      <c r="B66" s="6" t="str">
        <f t="shared" si="0"/>
        <v>BIO Medina Sidonia (K07)</v>
      </c>
      <c r="C66" s="47">
        <f>SUMPRODUCT('Distance Matrix_ex'!$U$12:$U$292,'Exit Capacity'!C$12:C$292)/(SUM('Exit Capacity'!C$12:C$292)-IFERROR(VLOOKUP($A66,'Exit Capacity'!$A$12:$F$292,3,FALSE),0))</f>
        <v>851.19660233488605</v>
      </c>
      <c r="D66" s="47">
        <f>SUMPRODUCT('Distance Matrix_ex'!$U$12:$U$292,'Exit Capacity'!D$12:D$292)/(SUM('Exit Capacity'!D$12:D$292)-IFERROR(VLOOKUP($A66,'Exit Capacity'!$A$12:$F$292,4,FALSE),0))</f>
        <v>852.32241206516835</v>
      </c>
      <c r="E66" s="58">
        <f>SUMPRODUCT('Distance Matrix_ex'!$U$12:$U$292,'Exit Capacity'!E$12:E$292)/(SUM('Exit Capacity'!E$12:E$292)-IFERROR(VLOOKUP($A66,'Exit Capacity'!$A$12:$F$292,5,FALSE),0))</f>
        <v>853.65552805970992</v>
      </c>
      <c r="H66" s="57"/>
      <c r="I66" s="57"/>
      <c r="J66" s="57"/>
      <c r="K66" s="57"/>
    </row>
    <row r="67" spans="1:11" x14ac:dyDescent="0.25">
      <c r="A67" s="41" t="str">
        <f t="shared" si="0"/>
        <v>28A</v>
      </c>
      <c r="B67" s="6" t="str">
        <f t="shared" si="0"/>
        <v>BIO Tudela (28A)</v>
      </c>
      <c r="C67" s="47">
        <f>SUMPRODUCT('Distance Matrix_ex'!$V$12:$V$292,'Exit Capacity'!C$12:C$292)/(SUM('Exit Capacity'!C$12:C$292)-IFERROR(VLOOKUP($A67,'Exit Capacity'!$A$12:$F$292,3,FALSE),0))</f>
        <v>462.10762168221316</v>
      </c>
      <c r="D67" s="47">
        <f>SUMPRODUCT('Distance Matrix_ex'!$V$12:$V$292,'Exit Capacity'!D$12:D$292)/(SUM('Exit Capacity'!D$12:D$292)-IFERROR(VLOOKUP($A67,'Exit Capacity'!$A$12:$F$292,4,FALSE),0))</f>
        <v>457.50302429580654</v>
      </c>
      <c r="E67" s="58">
        <f>SUMPRODUCT('Distance Matrix_ex'!$V$12:$V$292,'Exit Capacity'!E$12:E$292)/(SUM('Exit Capacity'!E$12:E$292)-IFERROR(VLOOKUP($A67,'Exit Capacity'!$A$12:$F$292,5,FALSE),0))</f>
        <v>451.21646791967868</v>
      </c>
      <c r="H67" s="57"/>
      <c r="I67" s="57"/>
      <c r="J67" s="57"/>
      <c r="K67" s="57"/>
    </row>
    <row r="68" spans="1:11" x14ac:dyDescent="0.25">
      <c r="A68" s="41" t="str">
        <f t="shared" si="0"/>
        <v>F25</v>
      </c>
      <c r="B68" s="6" t="str">
        <f t="shared" si="0"/>
        <v>BIO Mascaraque (F25)</v>
      </c>
      <c r="C68" s="47">
        <f>SUMPRODUCT('Distance Matrix_ex'!$W$12:$W$292,'Exit Capacity'!C$12:C$292)/(SUM('Exit Capacity'!C$12:C$292)-IFERROR(VLOOKUP($A68,'Exit Capacity'!$A$12:$F$292,3,FALSE),0))</f>
        <v>544.19166248397266</v>
      </c>
      <c r="D68" s="47">
        <f>SUMPRODUCT('Distance Matrix_ex'!$W$12:$W$292,'Exit Capacity'!D$12:D$292)/(SUM('Exit Capacity'!D$12:D$292)-IFERROR(VLOOKUP($A68,'Exit Capacity'!$A$12:$F$292,4,FALSE),0))</f>
        <v>542.56023810358522</v>
      </c>
      <c r="E68" s="58">
        <f>SUMPRODUCT('Distance Matrix_ex'!$W$12:$W$292,'Exit Capacity'!E$12:E$292)/(SUM('Exit Capacity'!E$12:E$292)-IFERROR(VLOOKUP($A68,'Exit Capacity'!$A$12:$F$292,5,FALSE),0))</f>
        <v>539.70979232178854</v>
      </c>
      <c r="H68" s="57"/>
      <c r="I68" s="57"/>
      <c r="J68" s="57"/>
      <c r="K68" s="57"/>
    </row>
    <row r="69" spans="1:11" x14ac:dyDescent="0.25">
      <c r="A69" s="41" t="str">
        <f t="shared" si="0"/>
        <v>15.11</v>
      </c>
      <c r="B69" s="6" t="str">
        <f t="shared" si="0"/>
        <v>BIO Sagunto (15.11)</v>
      </c>
      <c r="C69" s="47">
        <f>SUMPRODUCT('Distance Matrix_ex'!$X$12:$X$292,'Exit Capacity'!C$12:C$292)/(SUM('Exit Capacity'!C$12:C$292)-IFERROR(VLOOKUP($A69,'Exit Capacity'!$A$12:$F$292,3,FALSE),0))</f>
        <v>547.06007492660012</v>
      </c>
      <c r="D69" s="47">
        <f>SUMPRODUCT('Distance Matrix_ex'!$X$12:$X$292,'Exit Capacity'!D$12:D$292)/(SUM('Exit Capacity'!D$12:D$292)-IFERROR(VLOOKUP($A69,'Exit Capacity'!$A$12:$F$292,4,FALSE),0))</f>
        <v>546.03138257968772</v>
      </c>
      <c r="E69" s="58">
        <f>SUMPRODUCT('Distance Matrix_ex'!$X$12:$X$292,'Exit Capacity'!E$12:E$292)/(SUM('Exit Capacity'!E$12:E$292)-IFERROR(VLOOKUP($A69,'Exit Capacity'!$A$12:$F$292,5,FALSE),0))</f>
        <v>545.48941677000266</v>
      </c>
      <c r="H69" s="57"/>
      <c r="I69" s="57"/>
      <c r="J69" s="57"/>
      <c r="K69" s="57"/>
    </row>
    <row r="70" spans="1:11" x14ac:dyDescent="0.25">
      <c r="A70" s="41" t="str">
        <f t="shared" si="0"/>
        <v>F07</v>
      </c>
      <c r="B70" s="6" t="str">
        <f t="shared" si="0"/>
        <v>BIO Sevilla (F07)</v>
      </c>
      <c r="C70" s="47">
        <f>SUMPRODUCT('Distance Matrix_ex'!$Y$12:$Y$292,'Exit Capacity'!C$12:C$292)/(SUM('Exit Capacity'!C$12:C$292)-IFERROR(VLOOKUP($A70,'Exit Capacity'!$A$12:$F$292,3,FALSE),0))</f>
        <v>786.68613792201882</v>
      </c>
      <c r="D70" s="47">
        <f>SUMPRODUCT('Distance Matrix_ex'!$Y$12:$Y$292,'Exit Capacity'!D$12:D$292)/(SUM('Exit Capacity'!D$12:D$292)-IFERROR(VLOOKUP($A70,'Exit Capacity'!$A$12:$F$292,4,FALSE),0))</f>
        <v>786.97232548849945</v>
      </c>
      <c r="E70" s="58">
        <f>SUMPRODUCT('Distance Matrix_ex'!$Y$12:$Y$292,'Exit Capacity'!E$12:E$292)/(SUM('Exit Capacity'!E$12:E$292)-IFERROR(VLOOKUP($A70,'Exit Capacity'!$A$12:$F$292,5,FALSE),0))</f>
        <v>787.21917335475382</v>
      </c>
      <c r="H70" s="57"/>
      <c r="I70" s="57"/>
      <c r="J70" s="57"/>
      <c r="K70" s="57"/>
    </row>
    <row r="71" spans="1:11" x14ac:dyDescent="0.25">
      <c r="A71" s="41" t="str">
        <f t="shared" ref="A71:B71" si="1">A36</f>
        <v>D06</v>
      </c>
      <c r="B71" s="6" t="str">
        <f t="shared" si="1"/>
        <v>BIO Arenas de Iguña (D06)</v>
      </c>
      <c r="C71" s="47">
        <f>SUMPRODUCT('Distance Matrix_ex'!$Z$12:$Z$292,'Exit Capacity'!C$12:C$292)/(SUM('Exit Capacity'!C$12:C$292)-IFERROR(VLOOKUP($A71,'Exit Capacity'!$A$12:$F$292,3,FALSE),0))</f>
        <v>549.49354006210501</v>
      </c>
      <c r="D71" s="47">
        <f>SUMPRODUCT('Distance Matrix_ex'!$Z$12:$Z$292,'Exit Capacity'!D$12:D$292)/(SUM('Exit Capacity'!D$12:D$292)-IFERROR(VLOOKUP($A71,'Exit Capacity'!$A$12:$F$292,4,FALSE),0))</f>
        <v>545.8418443422629</v>
      </c>
      <c r="E71" s="58">
        <f>SUMPRODUCT('Distance Matrix_ex'!$Z$12:$Z$292,'Exit Capacity'!E$12:E$292)/(SUM('Exit Capacity'!E$12:E$292)-IFERROR(VLOOKUP($A71,'Exit Capacity'!$A$12:$F$292,5,FALSE),0))</f>
        <v>540.57914938038834</v>
      </c>
      <c r="H71" s="57"/>
      <c r="I71" s="57"/>
      <c r="J71" s="57"/>
      <c r="K71" s="57"/>
    </row>
    <row r="72" spans="1:11" x14ac:dyDescent="0.25">
      <c r="A72" s="41" t="str">
        <f t="shared" ref="A72:B72" si="2">A37</f>
        <v>K48.10</v>
      </c>
      <c r="B72" s="6" t="str">
        <f t="shared" si="2"/>
        <v>BIO Almansa (K48.10)</v>
      </c>
      <c r="C72" s="47">
        <f>SUMPRODUCT('Distance Matrix_ex'!$AA$12:$AA$292,'Exit Capacity'!C$12:C$292)/(SUM('Exit Capacity'!C$12:C$292)-IFERROR(VLOOKUP($A72,'Exit Capacity'!$A$12:$F$292,3,FALSE),0))</f>
        <v>566.79730946635311</v>
      </c>
      <c r="D72" s="47">
        <f>SUMPRODUCT('Distance Matrix_ex'!$AA$12:$AA$292,'Exit Capacity'!D$12:D$292)/(SUM('Exit Capacity'!D$12:D$292)-IFERROR(VLOOKUP($A72,'Exit Capacity'!$A$12:$F$292,4,FALSE),0))</f>
        <v>566.15263978592736</v>
      </c>
      <c r="E72" s="58">
        <f>SUMPRODUCT('Distance Matrix_ex'!$AA$12:$AA$292,'Exit Capacity'!E$12:E$292)/(SUM('Exit Capacity'!E$12:E$292)-IFERROR(VLOOKUP($A72,'Exit Capacity'!$A$12:$F$292,5,FALSE),0))</f>
        <v>565.94762925983173</v>
      </c>
      <c r="H72" s="57"/>
      <c r="I72" s="57"/>
      <c r="J72" s="57"/>
      <c r="K72" s="57"/>
    </row>
    <row r="73" spans="1:11" x14ac:dyDescent="0.25">
      <c r="A73" s="41" t="str">
        <f t="shared" ref="A73:B75" si="3">A38</f>
        <v>AS Serrablo</v>
      </c>
      <c r="B73" s="6" t="str">
        <f t="shared" si="3"/>
        <v>AA.SS / Storage facilities</v>
      </c>
      <c r="C73" s="47">
        <f>SUMPRODUCT('Distance Matrix_ex'!$AB$12:$AB$292,'Exit Capacity'!C$12:C$292)/(SUM('Exit Capacity'!C$12:C$292)-IFERROR(VLOOKUP($A73,'Exit Capacity'!$A$12:$F$292,3,FALSE),0))</f>
        <v>600.84799772747419</v>
      </c>
      <c r="D73" s="47">
        <f>SUMPRODUCT('Distance Matrix_ex'!$AB$12:$AB$292,'Exit Capacity'!D$12:D$292)/(SUM('Exit Capacity'!D$12:D$292)-IFERROR(VLOOKUP($A73,'Exit Capacity'!$A$12:$F$292,4,FALSE),0))</f>
        <v>596.96808588510032</v>
      </c>
      <c r="E73" s="58">
        <f>SUMPRODUCT('Distance Matrix_ex'!$AB$12:$AB$292,'Exit Capacity'!E$12:E$292)/(SUM('Exit Capacity'!E$12:E$292)-IFERROR(VLOOKUP($A73,'Exit Capacity'!$A$12:$F$292,5,FALSE),0))</f>
        <v>592.46074332674243</v>
      </c>
      <c r="H73" s="57"/>
      <c r="I73" s="57"/>
      <c r="J73" s="57"/>
      <c r="K73" s="57"/>
    </row>
    <row r="74" spans="1:11" x14ac:dyDescent="0.25">
      <c r="A74" s="41" t="str">
        <f t="shared" si="3"/>
        <v>AS Gaviota</v>
      </c>
      <c r="B74" s="6" t="str">
        <f t="shared" si="3"/>
        <v>AA.SS / Storage facilities</v>
      </c>
      <c r="C74" s="47">
        <f>SUMPRODUCT('Distance Matrix_ex'!$AC$12:$AC$292,'Exit Capacity'!C$12:C$292)/(SUM('Exit Capacity'!C$12:C$292)-IFERROR(VLOOKUP($A74,'Exit Capacity'!$A$12:$F$292,3,FALSE),0))</f>
        <v>547.20171945299455</v>
      </c>
      <c r="D74" s="47">
        <f>SUMPRODUCT('Distance Matrix_ex'!$AC$12:$AC$292,'Exit Capacity'!D$12:D$292)/(SUM('Exit Capacity'!D$12:D$292)-IFERROR(VLOOKUP($A74,'Exit Capacity'!$A$12:$F$292,4,FALSE),0))</f>
        <v>542.66353411457862</v>
      </c>
      <c r="E74" s="58">
        <f>SUMPRODUCT('Distance Matrix_ex'!$AC$12:$AC$292,'Exit Capacity'!E$12:E$292)/(SUM('Exit Capacity'!E$12:E$292)-IFERROR(VLOOKUP($A74,'Exit Capacity'!$A$12:$F$292,5,FALSE),0))</f>
        <v>537.68328682059223</v>
      </c>
      <c r="H74" s="57"/>
      <c r="I74" s="57"/>
      <c r="J74" s="57"/>
      <c r="K74" s="57"/>
    </row>
    <row r="75" spans="1:11" ht="15.75" thickBot="1" x14ac:dyDescent="0.3">
      <c r="A75" s="41" t="str">
        <f t="shared" si="3"/>
        <v>AS Yela</v>
      </c>
      <c r="B75" s="6" t="str">
        <f t="shared" si="3"/>
        <v>AA.SS / Storage facilities</v>
      </c>
      <c r="C75" s="47">
        <f>SUMPRODUCT('Distance Matrix_ex'!$AD$12:$AD$292,'Exit Capacity'!C$12:C$292)/(SUM('Exit Capacity'!C$12:C$292)-IFERROR(VLOOKUP($A75,'Exit Capacity'!$A$12:$F$292,3,FALSE),0))</f>
        <v>501.55988694536779</v>
      </c>
      <c r="D75" s="47">
        <f>SUMPRODUCT('Distance Matrix_ex'!$AD$12:$AD$292,'Exit Capacity'!D$12:D$292)/(SUM('Exit Capacity'!D$12:D$292)-IFERROR(VLOOKUP($A75,'Exit Capacity'!$A$12:$F$292,4,FALSE),0))</f>
        <v>498.5260085194576</v>
      </c>
      <c r="E75" s="58">
        <f>SUMPRODUCT('Distance Matrix_ex'!$AD$12:$AD$292,'Exit Capacity'!E$12:E$292)/(SUM('Exit Capacity'!E$12:E$292)-IFERROR(VLOOKUP($A75,'Exit Capacity'!$A$12:$F$292,5,FALSE),0))</f>
        <v>494.89594324835775</v>
      </c>
      <c r="H75" s="57"/>
      <c r="I75" s="57"/>
      <c r="J75" s="57"/>
      <c r="K75" s="57"/>
    </row>
    <row r="76" spans="1:11" ht="18.75" customHeight="1" thickBot="1" x14ac:dyDescent="0.3">
      <c r="A76" s="28" t="s">
        <v>7</v>
      </c>
      <c r="B76" s="29"/>
      <c r="C76" s="59">
        <f>SUM(C47:C75)</f>
        <v>19939.32366370787</v>
      </c>
      <c r="D76" s="59">
        <f>SUM(D47:D75)</f>
        <v>19883.343556242511</v>
      </c>
      <c r="E76" s="60">
        <f>SUM(E47:E75)</f>
        <v>19809.904726679364</v>
      </c>
      <c r="G76" s="57"/>
    </row>
    <row r="77" spans="1:11" ht="9" customHeight="1" x14ac:dyDescent="0.25">
      <c r="C77" s="57"/>
      <c r="D77" s="57"/>
      <c r="E77" s="57"/>
    </row>
    <row r="78" spans="1:11" ht="27.75" customHeight="1" x14ac:dyDescent="0.25">
      <c r="A78" s="84" t="s">
        <v>87</v>
      </c>
      <c r="B78" s="18"/>
      <c r="C78" s="19"/>
      <c r="D78" s="19"/>
      <c r="E78" s="19"/>
    </row>
    <row r="79" spans="1:11" ht="5.0999999999999996" customHeight="1" thickBot="1" x14ac:dyDescent="0.3"/>
    <row r="80" spans="1:11" ht="15" customHeight="1" x14ac:dyDescent="0.25">
      <c r="A80" s="216" t="s">
        <v>65</v>
      </c>
      <c r="B80" s="214" t="s">
        <v>66</v>
      </c>
      <c r="C80" s="22" t="s">
        <v>11</v>
      </c>
      <c r="D80" s="23"/>
      <c r="E80" s="24"/>
    </row>
    <row r="81" spans="1:8" ht="33" customHeight="1" x14ac:dyDescent="0.25">
      <c r="A81" s="217"/>
      <c r="B81" s="215"/>
      <c r="C81" s="21" t="s">
        <v>57</v>
      </c>
      <c r="D81" s="21" t="s">
        <v>58</v>
      </c>
      <c r="E81" s="25" t="s">
        <v>59</v>
      </c>
    </row>
    <row r="82" spans="1:8" x14ac:dyDescent="0.25">
      <c r="A82" s="26" t="str">
        <f t="shared" ref="A82:B82" si="4">A47</f>
        <v>CI Tarifa</v>
      </c>
      <c r="B82" s="4" t="str">
        <f t="shared" si="4"/>
        <v>CI Tarifa</v>
      </c>
      <c r="C82" s="157">
        <f t="shared" ref="C82:E82" si="5">C12*C47/SUMPRODUCT(C$12:C$40,C$47:C$75)</f>
        <v>9.3065883185658355E-7</v>
      </c>
      <c r="D82" s="157">
        <f t="shared" si="5"/>
        <v>9.7355633842588573E-7</v>
      </c>
      <c r="E82" s="158">
        <f t="shared" si="5"/>
        <v>1.0185250228324758E-6</v>
      </c>
      <c r="F82" s="57"/>
      <c r="G82" s="164"/>
      <c r="H82" s="71"/>
    </row>
    <row r="83" spans="1:8" x14ac:dyDescent="0.25">
      <c r="A83" s="41" t="str">
        <f t="shared" ref="A83:B83" si="6">A48</f>
        <v>CI Almería</v>
      </c>
      <c r="B83" s="4" t="str">
        <f t="shared" si="6"/>
        <v>CI Almería</v>
      </c>
      <c r="C83" s="159">
        <f t="shared" ref="C83:E83" si="7">C13*C48/SUMPRODUCT(C$12:C$40,C$47:C$75)</f>
        <v>0.21424943033947957</v>
      </c>
      <c r="D83" s="159">
        <f t="shared" si="7"/>
        <v>0.22204187230046868</v>
      </c>
      <c r="E83" s="160">
        <f t="shared" si="7"/>
        <v>0.22740050277867457</v>
      </c>
      <c r="F83" s="57"/>
      <c r="G83" s="164"/>
      <c r="H83" s="71"/>
    </row>
    <row r="84" spans="1:8" x14ac:dyDescent="0.25">
      <c r="A84" s="41" t="str">
        <f t="shared" ref="A84:B84" si="8">A49</f>
        <v>CI Biriatou</v>
      </c>
      <c r="B84" s="4" t="str">
        <f t="shared" si="8"/>
        <v>VIP Pirineos</v>
      </c>
      <c r="C84" s="159">
        <f t="shared" ref="C84:E84" si="9">C14*C49/SUMPRODUCT(C$12:C$40,C$47:C$75)</f>
        <v>3.0662572660439806E-2</v>
      </c>
      <c r="D84" s="159">
        <f t="shared" si="9"/>
        <v>3.1587602418624287E-2</v>
      </c>
      <c r="E84" s="160">
        <f t="shared" si="9"/>
        <v>3.2018283723707831E-2</v>
      </c>
      <c r="F84" s="57"/>
      <c r="G84" s="164"/>
      <c r="H84" s="71"/>
    </row>
    <row r="85" spans="1:8" x14ac:dyDescent="0.25">
      <c r="A85" s="41" t="str">
        <f t="shared" ref="A85:B85" si="10">A50</f>
        <v>CI Larrau</v>
      </c>
      <c r="B85" s="4" t="str">
        <f t="shared" si="10"/>
        <v>VIP Pirineos</v>
      </c>
      <c r="C85" s="159">
        <f t="shared" ref="C85:E85" si="11">C15*C50/SUMPRODUCT(C$12:C$40,C$47:C$75)</f>
        <v>7.8796840809925314E-2</v>
      </c>
      <c r="D85" s="159">
        <f t="shared" si="11"/>
        <v>8.1162864308120211E-2</v>
      </c>
      <c r="E85" s="160">
        <f t="shared" si="11"/>
        <v>8.2281356959454516E-2</v>
      </c>
      <c r="F85" s="57"/>
      <c r="G85" s="164"/>
      <c r="H85" s="71"/>
    </row>
    <row r="86" spans="1:8" x14ac:dyDescent="0.25">
      <c r="A86" s="41" t="str">
        <f t="shared" ref="A86:B86" si="12">A51</f>
        <v>CI Badajoz</v>
      </c>
      <c r="B86" s="4" t="str">
        <f t="shared" si="12"/>
        <v>VIP Ibérico</v>
      </c>
      <c r="C86" s="159">
        <f t="shared" ref="C86:E86" si="13">C16*C51/SUMPRODUCT(C$12:C$40,C$47:C$75)</f>
        <v>1.340483509828423E-2</v>
      </c>
      <c r="D86" s="159">
        <f t="shared" si="13"/>
        <v>1.3839784423142053E-2</v>
      </c>
      <c r="E86" s="160">
        <f t="shared" si="13"/>
        <v>1.409307917130131E-2</v>
      </c>
      <c r="F86" s="57"/>
      <c r="G86" s="164"/>
      <c r="H86" s="71"/>
    </row>
    <row r="87" spans="1:8" x14ac:dyDescent="0.25">
      <c r="A87" s="41" t="str">
        <f t="shared" ref="A87:B87" si="14">A52</f>
        <v>CI Tuy</v>
      </c>
      <c r="B87" s="6" t="str">
        <f t="shared" si="14"/>
        <v>VIP Ibérico</v>
      </c>
      <c r="C87" s="159">
        <f t="shared" ref="C87:E87" si="15">C17*C52/SUMPRODUCT(C$12:C$40,C$47:C$75)</f>
        <v>6.8592765617806846E-3</v>
      </c>
      <c r="D87" s="159">
        <f t="shared" si="15"/>
        <v>7.0884877194178917E-3</v>
      </c>
      <c r="E87" s="160">
        <f t="shared" si="15"/>
        <v>7.2280031295764531E-3</v>
      </c>
      <c r="F87" s="57"/>
      <c r="G87" s="164"/>
      <c r="H87" s="71"/>
    </row>
    <row r="88" spans="1:8" x14ac:dyDescent="0.25">
      <c r="A88" s="41" t="str">
        <f t="shared" ref="A88:B88" si="16">A53</f>
        <v>PR Barcelona</v>
      </c>
      <c r="B88" s="6" t="str">
        <f t="shared" si="16"/>
        <v>Planta GNL / LNG Plant</v>
      </c>
      <c r="C88" s="159">
        <f t="shared" ref="C88:E88" si="17">C18*C53/SUMPRODUCT(C$12:C$40,C$47:C$75)</f>
        <v>9.443762152670962E-2</v>
      </c>
      <c r="D88" s="159">
        <f t="shared" si="17"/>
        <v>8.8578155927775126E-2</v>
      </c>
      <c r="E88" s="160">
        <f t="shared" si="17"/>
        <v>8.7506990691953751E-2</v>
      </c>
      <c r="F88" s="57"/>
      <c r="G88" s="164"/>
      <c r="H88" s="71"/>
    </row>
    <row r="89" spans="1:8" x14ac:dyDescent="0.25">
      <c r="A89" s="41" t="str">
        <f t="shared" ref="A89:B89" si="18">A54</f>
        <v>PR Cartagena</v>
      </c>
      <c r="B89" s="6" t="str">
        <f t="shared" si="18"/>
        <v>Planta GNL / LNG Plant</v>
      </c>
      <c r="C89" s="159">
        <f t="shared" ref="C89:E89" si="19">C19*C54/SUMPRODUCT(C$12:C$40,C$47:C$75)</f>
        <v>0.12028657062543832</v>
      </c>
      <c r="D89" s="159">
        <f t="shared" si="19"/>
        <v>0.11344692692324825</v>
      </c>
      <c r="E89" s="160">
        <f t="shared" si="19"/>
        <v>0.1127594684872651</v>
      </c>
      <c r="F89" s="57"/>
      <c r="G89" s="164"/>
      <c r="H89" s="71"/>
    </row>
    <row r="90" spans="1:8" x14ac:dyDescent="0.25">
      <c r="A90" s="41" t="str">
        <f t="shared" ref="A90:B90" si="20">A55</f>
        <v>PR Huelva</v>
      </c>
      <c r="B90" s="6" t="str">
        <f t="shared" si="20"/>
        <v>Planta GNL / LNG Plant</v>
      </c>
      <c r="C90" s="159">
        <f t="shared" ref="C90:E90" si="21">C20*C55/SUMPRODUCT(C$12:C$40,C$47:C$75)</f>
        <v>0.15192990485660329</v>
      </c>
      <c r="D90" s="159">
        <f t="shared" si="21"/>
        <v>0.14328010684589687</v>
      </c>
      <c r="E90" s="160">
        <f t="shared" si="21"/>
        <v>0.1422696767463443</v>
      </c>
      <c r="F90" s="57"/>
      <c r="G90" s="164"/>
      <c r="H90" s="71"/>
    </row>
    <row r="91" spans="1:8" x14ac:dyDescent="0.25">
      <c r="A91" s="41" t="str">
        <f t="shared" ref="A91:B91" si="22">A56</f>
        <v>PR Bilbao</v>
      </c>
      <c r="B91" s="6" t="str">
        <f t="shared" si="22"/>
        <v>Planta GNL / LNG Plant</v>
      </c>
      <c r="C91" s="159">
        <f t="shared" ref="C91:E91" si="23">C21*C56/SUMPRODUCT(C$12:C$40,C$47:C$75)</f>
        <v>0.10859851323437632</v>
      </c>
      <c r="D91" s="159">
        <f t="shared" si="23"/>
        <v>0.10172327018998956</v>
      </c>
      <c r="E91" s="160">
        <f t="shared" si="23"/>
        <v>9.9941111454160833E-2</v>
      </c>
      <c r="F91" s="57"/>
      <c r="G91" s="164"/>
      <c r="H91" s="71"/>
    </row>
    <row r="92" spans="1:8" x14ac:dyDescent="0.25">
      <c r="A92" s="41" t="str">
        <f t="shared" ref="A92:B92" si="24">A57</f>
        <v>PR Sagunto</v>
      </c>
      <c r="B92" s="6" t="str">
        <f t="shared" si="24"/>
        <v>Planta GNL / LNG Plant</v>
      </c>
      <c r="C92" s="159">
        <f t="shared" ref="C92:E92" si="25">C22*C57/SUMPRODUCT(C$12:C$40,C$47:C$75)</f>
        <v>8.3262952338166302E-2</v>
      </c>
      <c r="D92" s="159">
        <f t="shared" si="25"/>
        <v>7.8342685954138208E-2</v>
      </c>
      <c r="E92" s="160">
        <f t="shared" si="25"/>
        <v>7.7681821106873647E-2</v>
      </c>
      <c r="F92" s="57"/>
      <c r="G92" s="164"/>
      <c r="H92" s="71"/>
    </row>
    <row r="93" spans="1:8" x14ac:dyDescent="0.25">
      <c r="A93" s="41" t="str">
        <f t="shared" ref="A93:B94" si="26">A58</f>
        <v>PR Mugardos</v>
      </c>
      <c r="B93" s="6" t="str">
        <f t="shared" si="26"/>
        <v>Planta GNL / LNG Plant</v>
      </c>
      <c r="C93" s="159">
        <f t="shared" ref="C93:E94" si="27">C23*C58/SUMPRODUCT(C$12:C$40,C$47:C$75)</f>
        <v>7.0959427396952587E-2</v>
      </c>
      <c r="D93" s="159">
        <f t="shared" si="27"/>
        <v>6.6688740707101624E-2</v>
      </c>
      <c r="E93" s="160">
        <f t="shared" si="27"/>
        <v>6.5911301822564161E-2</v>
      </c>
      <c r="F93" s="57"/>
      <c r="G93" s="164"/>
      <c r="H93" s="71"/>
    </row>
    <row r="94" spans="1:8" x14ac:dyDescent="0.25">
      <c r="A94" s="41" t="str">
        <f t="shared" si="26"/>
        <v>PR El Musel</v>
      </c>
      <c r="B94" s="6" t="str">
        <f t="shared" si="26"/>
        <v>Planta GNL / LNG Plant</v>
      </c>
      <c r="C94" s="159">
        <f t="shared" si="27"/>
        <v>1.1479592614740861E-2</v>
      </c>
      <c r="D94" s="159">
        <f t="shared" si="27"/>
        <v>2.9518435983075787E-2</v>
      </c>
      <c r="E94" s="160">
        <f t="shared" si="27"/>
        <v>3.0611444094710089E-2</v>
      </c>
      <c r="F94" s="57"/>
      <c r="G94" s="164"/>
      <c r="H94" s="71"/>
    </row>
    <row r="95" spans="1:8" x14ac:dyDescent="0.25">
      <c r="A95" s="41" t="str">
        <f t="shared" ref="A95:B95" si="28">A60</f>
        <v>YAC/AS Marismas</v>
      </c>
      <c r="B95" s="6" t="str">
        <f t="shared" si="28"/>
        <v>YAC Marismas / AASS - Storage facilities</v>
      </c>
      <c r="C95" s="159">
        <f t="shared" ref="C95:E95" si="29">C25*C60/SUMPRODUCT(C$12:C$40,C$47:C$75)</f>
        <v>7.2415810842282066E-4</v>
      </c>
      <c r="D95" s="159">
        <f t="shared" si="29"/>
        <v>2.572846800540306E-4</v>
      </c>
      <c r="E95" s="160">
        <f t="shared" si="29"/>
        <v>2.300380647577438E-4</v>
      </c>
      <c r="F95" s="57"/>
      <c r="G95" s="164"/>
      <c r="H95" s="71"/>
    </row>
    <row r="96" spans="1:8" x14ac:dyDescent="0.25">
      <c r="A96" s="41" t="str">
        <f t="shared" ref="A96:B96" si="30">A61</f>
        <v>YAC Aznalcázar</v>
      </c>
      <c r="B96" s="6" t="str">
        <f t="shared" si="30"/>
        <v>YAC Aznalcázar</v>
      </c>
      <c r="C96" s="159">
        <f t="shared" ref="C96:E96" si="31">C26*C61/SUMPRODUCT(C$12:C$40,C$47:C$75)</f>
        <v>1.0034756893826056E-4</v>
      </c>
      <c r="D96" s="159">
        <f t="shared" si="31"/>
        <v>1.0481335297888026E-4</v>
      </c>
      <c r="E96" s="160">
        <f t="shared" si="31"/>
        <v>1.0947112660882746E-4</v>
      </c>
      <c r="F96" s="57"/>
      <c r="G96" s="164"/>
      <c r="H96" s="71"/>
    </row>
    <row r="97" spans="1:8" x14ac:dyDescent="0.25">
      <c r="A97" s="41" t="str">
        <f t="shared" ref="A97:B97" si="32">A62</f>
        <v>YAC Poseidon</v>
      </c>
      <c r="B97" s="6" t="str">
        <f t="shared" si="32"/>
        <v>YAC Poseidon</v>
      </c>
      <c r="C97" s="159">
        <f t="shared" ref="C97:E97" si="33">C27*C62/SUMPRODUCT(C$12:C$40,C$47:C$75)</f>
        <v>8.8073673097826676E-7</v>
      </c>
      <c r="D97" s="159">
        <f t="shared" si="33"/>
        <v>9.2003259889909515E-7</v>
      </c>
      <c r="E97" s="160">
        <f t="shared" si="33"/>
        <v>9.6104223148708246E-7</v>
      </c>
      <c r="F97" s="57"/>
      <c r="G97" s="164"/>
      <c r="H97" s="71"/>
    </row>
    <row r="98" spans="1:8" x14ac:dyDescent="0.25">
      <c r="A98" s="41" t="str">
        <f t="shared" ref="A98:B98" si="34">A63</f>
        <v>YAC Viura</v>
      </c>
      <c r="B98" s="6" t="str">
        <f t="shared" si="34"/>
        <v>YAC Viura</v>
      </c>
      <c r="C98" s="159">
        <f t="shared" ref="C98:E98" si="35">C28*C63/SUMPRODUCT(C$12:C$40,C$47:C$75)</f>
        <v>5.2334795023631559E-4</v>
      </c>
      <c r="D98" s="159">
        <f t="shared" si="35"/>
        <v>5.3756320757079824E-4</v>
      </c>
      <c r="E98" s="160">
        <f t="shared" si="35"/>
        <v>5.431161404170962E-4</v>
      </c>
      <c r="F98" s="57"/>
      <c r="G98" s="164"/>
      <c r="H98" s="71"/>
    </row>
    <row r="99" spans="1:8" x14ac:dyDescent="0.25">
      <c r="A99" s="41" t="str">
        <f t="shared" ref="A99:B99" si="36">A64</f>
        <v>BIO Madrid</v>
      </c>
      <c r="B99" s="6" t="str">
        <f t="shared" si="36"/>
        <v>BIO Madrid</v>
      </c>
      <c r="C99" s="159">
        <f t="shared" ref="C99:E99" si="37">C29*C64/SUMPRODUCT(C$12:C$40,C$47:C$75)</f>
        <v>2.8985608949950244E-4</v>
      </c>
      <c r="D99" s="159">
        <f t="shared" si="37"/>
        <v>3.0139510888673186E-4</v>
      </c>
      <c r="E99" s="160">
        <f t="shared" si="37"/>
        <v>3.1247585761534006E-4</v>
      </c>
      <c r="F99" s="57"/>
      <c r="G99" s="164"/>
      <c r="H99" s="71"/>
    </row>
    <row r="100" spans="1:8" x14ac:dyDescent="0.25">
      <c r="A100" s="41" t="str">
        <f t="shared" ref="A100:B100" si="38">A65</f>
        <v>15.03A</v>
      </c>
      <c r="B100" s="6" t="str">
        <f t="shared" si="38"/>
        <v>BIO La Galera (15.03A)</v>
      </c>
      <c r="C100" s="159">
        <f t="shared" ref="C100:E100" si="39">C30*C65/SUMPRODUCT(C$12:C$40,C$47:C$75)</f>
        <v>8.6727660354722454E-5</v>
      </c>
      <c r="D100" s="159">
        <f t="shared" si="39"/>
        <v>9.0206416519213322E-5</v>
      </c>
      <c r="E100" s="160">
        <f t="shared" si="39"/>
        <v>9.3867060157598305E-5</v>
      </c>
      <c r="F100" s="57"/>
      <c r="G100" s="164"/>
      <c r="H100" s="71"/>
    </row>
    <row r="101" spans="1:8" x14ac:dyDescent="0.25">
      <c r="A101" s="41" t="str">
        <f t="shared" ref="A101:B101" si="40">A66</f>
        <v>K07</v>
      </c>
      <c r="B101" s="6" t="str">
        <f t="shared" si="40"/>
        <v>BIO Medina Sidonia (K07)</v>
      </c>
      <c r="C101" s="159">
        <f t="shared" ref="C101:E101" si="41">C31*C66/SUMPRODUCT(C$12:C$40,C$47:C$75)</f>
        <v>8.8170438413783215E-7</v>
      </c>
      <c r="D101" s="159">
        <f t="shared" si="41"/>
        <v>9.2200281392009236E-7</v>
      </c>
      <c r="E101" s="160">
        <f t="shared" si="41"/>
        <v>9.6432039231305987E-7</v>
      </c>
      <c r="F101" s="57"/>
      <c r="G101" s="164"/>
      <c r="H101" s="71"/>
    </row>
    <row r="102" spans="1:8" x14ac:dyDescent="0.25">
      <c r="A102" s="41" t="str">
        <f t="shared" ref="A102:B102" si="42">A67</f>
        <v>28A</v>
      </c>
      <c r="B102" s="6" t="str">
        <f t="shared" si="42"/>
        <v>BIO Tudela (28A)</v>
      </c>
      <c r="C102" s="159">
        <f t="shared" ref="C102:E102" si="43">C32*C67/SUMPRODUCT(C$12:C$40,C$47:C$75)</f>
        <v>4.78670045043735E-7</v>
      </c>
      <c r="D102" s="159">
        <f t="shared" si="43"/>
        <v>4.9490553082562129E-7</v>
      </c>
      <c r="E102" s="160">
        <f t="shared" si="43"/>
        <v>5.0971056481225405E-7</v>
      </c>
      <c r="F102" s="57"/>
      <c r="G102" s="168"/>
      <c r="H102" s="71"/>
    </row>
    <row r="103" spans="1:8" x14ac:dyDescent="0.25">
      <c r="A103" s="41" t="str">
        <f t="shared" ref="A103:B103" si="44">A68</f>
        <v>F25</v>
      </c>
      <c r="B103" s="6" t="str">
        <f t="shared" si="44"/>
        <v>BIO Mascaraque (F25)</v>
      </c>
      <c r="C103" s="159">
        <f t="shared" ref="C103:E103" si="45">C33*C68/SUMPRODUCT(C$12:C$40,C$47:C$75)</f>
        <v>5.6369606423146903E-7</v>
      </c>
      <c r="D103" s="159">
        <f t="shared" si="45"/>
        <v>5.8691647570381216E-7</v>
      </c>
      <c r="E103" s="160">
        <f t="shared" si="45"/>
        <v>6.0967584881678817E-7</v>
      </c>
      <c r="F103" s="57"/>
      <c r="G103" s="164"/>
      <c r="H103" s="71"/>
    </row>
    <row r="104" spans="1:8" x14ac:dyDescent="0.25">
      <c r="A104" s="41" t="str">
        <f t="shared" ref="A104:B104" si="46">A69</f>
        <v>15.11</v>
      </c>
      <c r="B104" s="6" t="str">
        <f t="shared" si="46"/>
        <v>BIO Sagunto (15.11)</v>
      </c>
      <c r="C104" s="159">
        <f t="shared" ref="C104:E104" si="47">C34*C69/SUMPRODUCT(C$12:C$40,C$47:C$75)</f>
        <v>5.6666728359400252E-7</v>
      </c>
      <c r="D104" s="159">
        <f t="shared" si="47"/>
        <v>5.9067139864046832E-7</v>
      </c>
      <c r="E104" s="160">
        <f t="shared" si="47"/>
        <v>6.1620472320713143E-7</v>
      </c>
      <c r="F104" s="57"/>
      <c r="G104" s="164"/>
      <c r="H104" s="71"/>
    </row>
    <row r="105" spans="1:8" x14ac:dyDescent="0.25">
      <c r="A105" s="41" t="str">
        <f t="shared" ref="A105:B105" si="48">A70</f>
        <v>F07</v>
      </c>
      <c r="B105" s="6" t="str">
        <f t="shared" si="48"/>
        <v>BIO Sevilla (F07)</v>
      </c>
      <c r="C105" s="159">
        <f t="shared" ref="C105:E105" si="49">C35*C70/SUMPRODUCT(C$12:C$40,C$47:C$75)</f>
        <v>8.1488179680657458E-7</v>
      </c>
      <c r="D105" s="159">
        <f t="shared" si="49"/>
        <v>8.5131012432201174E-7</v>
      </c>
      <c r="E105" s="160">
        <f t="shared" si="49"/>
        <v>8.8927146505015138E-7</v>
      </c>
      <c r="F105" s="57"/>
      <c r="G105" s="164"/>
      <c r="H105" s="71"/>
    </row>
    <row r="106" spans="1:8" x14ac:dyDescent="0.25">
      <c r="A106" s="41" t="str">
        <f t="shared" ref="A106:B106" si="50">A71</f>
        <v>D06</v>
      </c>
      <c r="B106" s="6" t="str">
        <f t="shared" si="50"/>
        <v>BIO Arenas de Iguña (D06)</v>
      </c>
      <c r="C106" s="159">
        <f t="shared" ref="C106:E106" si="51">C36*C71/SUMPRODUCT(C$12:C$40,C$47:C$75)</f>
        <v>1.5594190867953482E-5</v>
      </c>
      <c r="D106" s="159">
        <f t="shared" si="51"/>
        <v>6.1634982206986235E-5</v>
      </c>
      <c r="E106" s="160">
        <f t="shared" si="51"/>
        <v>6.3742647198272988E-5</v>
      </c>
      <c r="F106" s="57"/>
      <c r="G106" s="164"/>
      <c r="H106" s="71"/>
    </row>
    <row r="107" spans="1:8" x14ac:dyDescent="0.25">
      <c r="A107" s="41" t="str">
        <f t="shared" ref="A107:B107" si="52">A72</f>
        <v>K48.10</v>
      </c>
      <c r="B107" s="6" t="str">
        <f t="shared" si="52"/>
        <v>BIO Almansa (K48.10)</v>
      </c>
      <c r="C107" s="159">
        <f t="shared" ref="C107:E107" si="53">C37*C72/SUMPRODUCT(C$12:C$40,C$47:C$75)</f>
        <v>2.7443182932709445E-5</v>
      </c>
      <c r="D107" s="159">
        <f t="shared" si="53"/>
        <v>1.1450789936922432E-4</v>
      </c>
      <c r="E107" s="160">
        <f t="shared" si="53"/>
        <v>1.1953319056469669E-4</v>
      </c>
      <c r="F107" s="57"/>
      <c r="G107" s="164"/>
      <c r="H107" s="71"/>
    </row>
    <row r="108" spans="1:8" x14ac:dyDescent="0.25">
      <c r="A108" s="41" t="str">
        <f t="shared" ref="A108:B108" si="54">A73</f>
        <v>AS Serrablo</v>
      </c>
      <c r="B108" s="6" t="str">
        <f t="shared" si="54"/>
        <v>AA.SS / Storage facilities</v>
      </c>
      <c r="C108" s="159">
        <f t="shared" ref="C108:E108" si="55">C38*C73/SUMPRODUCT(C$12:C$40,C$47:C$75)</f>
        <v>2.9371429037344703E-3</v>
      </c>
      <c r="D108" s="159">
        <f t="shared" si="55"/>
        <v>5.3568425714871169E-3</v>
      </c>
      <c r="E108" s="160">
        <f t="shared" si="55"/>
        <v>4.7521358463941876E-3</v>
      </c>
      <c r="F108" s="57"/>
      <c r="G108" s="164"/>
      <c r="H108" s="71"/>
    </row>
    <row r="109" spans="1:8" x14ac:dyDescent="0.25">
      <c r="A109" s="41" t="str">
        <f t="shared" ref="A109:B109" si="56">A74</f>
        <v>AS Gaviota</v>
      </c>
      <c r="B109" s="6" t="str">
        <f t="shared" si="56"/>
        <v>AA.SS / Storage facilities</v>
      </c>
      <c r="C109" s="159">
        <f t="shared" ref="C109:E109" si="57">C39*C74/SUMPRODUCT(C$12:C$40,C$47:C$75)</f>
        <v>9.0612954454870245E-3</v>
      </c>
      <c r="D109" s="159">
        <f t="shared" si="57"/>
        <v>9.8137296034286874E-3</v>
      </c>
      <c r="E109" s="160">
        <f t="shared" si="57"/>
        <v>8.6916350958055385E-3</v>
      </c>
      <c r="F109" s="57"/>
      <c r="G109" s="164"/>
      <c r="H109" s="71"/>
    </row>
    <row r="110" spans="1:8" ht="15.75" thickBot="1" x14ac:dyDescent="0.3">
      <c r="A110" s="41" t="str">
        <f t="shared" ref="A110:B110" si="58">A75</f>
        <v>AS Yela</v>
      </c>
      <c r="B110" s="6" t="str">
        <f t="shared" si="58"/>
        <v>AA.SS / Storage facilities</v>
      </c>
      <c r="C110" s="159">
        <f t="shared" ref="C110:E110" si="59">C40*C75/SUMPRODUCT(C$12:C$40,C$47:C$75)</f>
        <v>1.3014318214925212E-3</v>
      </c>
      <c r="D110" s="159">
        <f t="shared" si="59"/>
        <v>6.0577490812190101E-3</v>
      </c>
      <c r="E110" s="160">
        <f t="shared" si="59"/>
        <v>5.3753760536458832E-3</v>
      </c>
      <c r="F110" s="57"/>
      <c r="G110" s="164"/>
      <c r="H110" s="71"/>
    </row>
    <row r="111" spans="1:8" ht="18.75" customHeight="1" thickBot="1" x14ac:dyDescent="0.3">
      <c r="A111" s="28" t="s">
        <v>7</v>
      </c>
      <c r="B111" s="29"/>
      <c r="C111" s="161">
        <f>SUM(C82:C110)</f>
        <v>1</v>
      </c>
      <c r="D111" s="161">
        <f>SUM(D82:D110)</f>
        <v>0.99999999999999989</v>
      </c>
      <c r="E111" s="162">
        <f>SUM(E82:E110)</f>
        <v>1.0000000000000002</v>
      </c>
      <c r="G111" s="165"/>
    </row>
    <row r="112" spans="1:8" ht="9" customHeight="1" x14ac:dyDescent="0.25">
      <c r="C112" s="57"/>
      <c r="D112" s="57"/>
      <c r="E112" s="57"/>
    </row>
    <row r="113" spans="1:8" ht="27.75" customHeight="1" x14ac:dyDescent="0.25">
      <c r="A113" s="84" t="s">
        <v>88</v>
      </c>
      <c r="B113" s="18"/>
      <c r="C113" s="19"/>
      <c r="D113" s="19"/>
      <c r="E113" s="19"/>
    </row>
    <row r="114" spans="1:8" ht="5.0999999999999996" customHeight="1" thickBot="1" x14ac:dyDescent="0.3"/>
    <row r="115" spans="1:8" ht="15" customHeight="1" x14ac:dyDescent="0.25">
      <c r="A115" s="216" t="s">
        <v>65</v>
      </c>
      <c r="B115" s="214" t="s">
        <v>66</v>
      </c>
      <c r="C115" s="22" t="s">
        <v>11</v>
      </c>
      <c r="D115" s="23"/>
      <c r="E115" s="24"/>
    </row>
    <row r="116" spans="1:8" ht="33" customHeight="1" x14ac:dyDescent="0.25">
      <c r="A116" s="217"/>
      <c r="B116" s="215"/>
      <c r="C116" s="21" t="s">
        <v>57</v>
      </c>
      <c r="D116" s="21" t="s">
        <v>58</v>
      </c>
      <c r="E116" s="25" t="s">
        <v>59</v>
      </c>
    </row>
    <row r="117" spans="1:8" x14ac:dyDescent="0.25">
      <c r="A117" s="26" t="str">
        <f>A82</f>
        <v>CI Tarifa</v>
      </c>
      <c r="B117" s="4" t="str">
        <f>B82</f>
        <v>CI Tarifa</v>
      </c>
      <c r="C117" s="46">
        <f>Input!C$18*Input!C$197*C82</f>
        <v>146.99039368178083</v>
      </c>
      <c r="D117" s="46">
        <f>Input!D$18*Input!D$197*D82</f>
        <v>164.99482079903257</v>
      </c>
      <c r="E117" s="51">
        <f>Input!E$18*Input!E$197*E82</f>
        <v>174.76818491869918</v>
      </c>
      <c r="F117" s="57"/>
      <c r="G117" s="164"/>
      <c r="H117" s="163"/>
    </row>
    <row r="118" spans="1:8" x14ac:dyDescent="0.25">
      <c r="A118" s="41" t="str">
        <f t="shared" ref="A118:B118" si="60">A83</f>
        <v>CI Almería</v>
      </c>
      <c r="B118" s="4" t="str">
        <f t="shared" si="60"/>
        <v>CI Almería</v>
      </c>
      <c r="C118" s="47">
        <f>Input!C$18*Input!C$197*C83</f>
        <v>33839047.171424098</v>
      </c>
      <c r="D118" s="47">
        <f>Input!D$18*Input!D$197*D83</f>
        <v>37630856.565869391</v>
      </c>
      <c r="E118" s="58">
        <f>Input!E$18*Input!E$197*E83</f>
        <v>39019535.337194435</v>
      </c>
      <c r="F118" s="57"/>
      <c r="G118" s="164"/>
      <c r="H118" s="163"/>
    </row>
    <row r="119" spans="1:8" x14ac:dyDescent="0.25">
      <c r="A119" s="41" t="str">
        <f t="shared" ref="A119:B119" si="61">A84</f>
        <v>CI Biriatou</v>
      </c>
      <c r="B119" s="4" t="str">
        <f t="shared" si="61"/>
        <v>VIP Pirineos</v>
      </c>
      <c r="C119" s="47">
        <f>Input!C$18*Input!C$197*C84</f>
        <v>4842917.1597318612</v>
      </c>
      <c r="D119" s="47">
        <f>Input!D$18*Input!D$197*D84</f>
        <v>5353353.0570596373</v>
      </c>
      <c r="E119" s="58">
        <f>Input!E$18*Input!E$197*E84</f>
        <v>5494000.8396089487</v>
      </c>
      <c r="F119" s="57"/>
      <c r="G119" s="164"/>
      <c r="H119" s="163"/>
    </row>
    <row r="120" spans="1:8" x14ac:dyDescent="0.25">
      <c r="A120" s="41" t="str">
        <f t="shared" ref="A120:B120" si="62">A85</f>
        <v>CI Larrau</v>
      </c>
      <c r="B120" s="4" t="str">
        <f t="shared" si="62"/>
        <v>VIP Pirineos</v>
      </c>
      <c r="C120" s="47">
        <f>Input!C$18*Input!C$197*C85</f>
        <v>12445354.038520966</v>
      </c>
      <c r="D120" s="47">
        <f>Input!D$18*Input!D$197*D85</f>
        <v>13755189.836991591</v>
      </c>
      <c r="E120" s="58">
        <f>Input!E$18*Input!E$197*E85</f>
        <v>14118615.729695873</v>
      </c>
      <c r="F120" s="57"/>
      <c r="G120" s="164"/>
      <c r="H120" s="163"/>
    </row>
    <row r="121" spans="1:8" x14ac:dyDescent="0.25">
      <c r="A121" s="41" t="str">
        <f t="shared" ref="A121:B121" si="63">A86</f>
        <v>CI Badajoz</v>
      </c>
      <c r="B121" s="4" t="str">
        <f t="shared" si="63"/>
        <v>VIP Ibérico</v>
      </c>
      <c r="C121" s="47">
        <f>Input!C$18*Input!C$197*C86</f>
        <v>2117190.4471216495</v>
      </c>
      <c r="D121" s="47">
        <f>Input!D$18*Input!D$197*D86</f>
        <v>2345516.8033579616</v>
      </c>
      <c r="E121" s="58">
        <f>Input!E$18*Input!E$197*E86</f>
        <v>2418224.2080163071</v>
      </c>
      <c r="F121" s="57"/>
      <c r="G121" s="164"/>
      <c r="H121" s="163"/>
    </row>
    <row r="122" spans="1:8" x14ac:dyDescent="0.25">
      <c r="A122" s="41" t="str">
        <f t="shared" ref="A122:B122" si="64">A87</f>
        <v>CI Tuy</v>
      </c>
      <c r="B122" s="6" t="str">
        <f t="shared" si="64"/>
        <v>VIP Ibérico</v>
      </c>
      <c r="C122" s="47">
        <f>Input!C$18*Input!C$197*C87</f>
        <v>1083369.896331385</v>
      </c>
      <c r="D122" s="47">
        <f>Input!D$18*Input!D$197*D87</f>
        <v>1201331.3609487982</v>
      </c>
      <c r="E122" s="58">
        <f>Input!E$18*Input!E$197*E87</f>
        <v>1240249.3401976298</v>
      </c>
      <c r="F122" s="57"/>
      <c r="G122" s="164"/>
      <c r="H122" s="163"/>
    </row>
    <row r="123" spans="1:8" x14ac:dyDescent="0.25">
      <c r="A123" s="41" t="str">
        <f t="shared" ref="A123:B123" si="65">A88</f>
        <v>PR Barcelona</v>
      </c>
      <c r="B123" s="6" t="str">
        <f t="shared" si="65"/>
        <v>Planta GNL / LNG Plant</v>
      </c>
      <c r="C123" s="47">
        <f>Input!C$18*Input!C$197*C88</f>
        <v>14915694.87272778</v>
      </c>
      <c r="D123" s="47">
        <f>Input!D$18*Input!D$197*D88</f>
        <v>15011906.745574147</v>
      </c>
      <c r="E123" s="58">
        <f>Input!E$18*Input!E$197*E88</f>
        <v>15015279.534713682</v>
      </c>
      <c r="F123" s="57"/>
      <c r="G123" s="164"/>
      <c r="H123" s="163"/>
    </row>
    <row r="124" spans="1:8" x14ac:dyDescent="0.25">
      <c r="A124" s="41" t="str">
        <f t="shared" ref="A124:B124" si="66">A89</f>
        <v>PR Cartagena</v>
      </c>
      <c r="B124" s="6" t="str">
        <f t="shared" si="66"/>
        <v>Planta GNL / LNG Plant</v>
      </c>
      <c r="C124" s="47">
        <f>Input!C$18*Input!C$197*C89</f>
        <v>18998337.269945111</v>
      </c>
      <c r="D124" s="47">
        <f>Input!D$18*Input!D$197*D89</f>
        <v>19226576.459013265</v>
      </c>
      <c r="E124" s="58">
        <f>Input!E$18*Input!E$197*E89</f>
        <v>19348339.214202981</v>
      </c>
      <c r="F124" s="57"/>
      <c r="G124" s="164"/>
      <c r="H124" s="163"/>
    </row>
    <row r="125" spans="1:8" x14ac:dyDescent="0.25">
      <c r="A125" s="41" t="str">
        <f t="shared" ref="A125:B125" si="67">A90</f>
        <v>PR Huelva</v>
      </c>
      <c r="B125" s="6" t="str">
        <f t="shared" si="67"/>
        <v>Planta GNL / LNG Plant</v>
      </c>
      <c r="C125" s="47">
        <f>Input!C$18*Input!C$197*C90</f>
        <v>23996158.165024612</v>
      </c>
      <c r="D125" s="47">
        <f>Input!D$18*Input!D$197*D90</f>
        <v>24282596.312123626</v>
      </c>
      <c r="E125" s="58">
        <f>Input!E$18*Input!E$197*E90</f>
        <v>24411980.674546719</v>
      </c>
      <c r="F125" s="57"/>
      <c r="G125" s="164"/>
      <c r="H125" s="163"/>
    </row>
    <row r="126" spans="1:8" x14ac:dyDescent="0.25">
      <c r="A126" s="41" t="str">
        <f t="shared" ref="A126:B126" si="68">A91</f>
        <v>PR Bilbao</v>
      </c>
      <c r="B126" s="6" t="str">
        <f t="shared" si="68"/>
        <v>Planta GNL / LNG Plant</v>
      </c>
      <c r="C126" s="47">
        <f>Input!C$18*Input!C$197*C91</f>
        <v>17152298.637442023</v>
      </c>
      <c r="D126" s="47">
        <f>Input!D$18*Input!D$197*D91</f>
        <v>17239693.35275054</v>
      </c>
      <c r="E126" s="58">
        <f>Input!E$18*Input!E$197*E91</f>
        <v>17148843.922388297</v>
      </c>
      <c r="F126" s="57"/>
      <c r="G126" s="164"/>
      <c r="H126" s="163"/>
    </row>
    <row r="127" spans="1:8" x14ac:dyDescent="0.25">
      <c r="A127" s="41" t="str">
        <f t="shared" ref="A127:B127" si="69">A92</f>
        <v>PR Sagunto</v>
      </c>
      <c r="B127" s="6" t="str">
        <f t="shared" si="69"/>
        <v>Planta GNL / LNG Plant</v>
      </c>
      <c r="C127" s="47">
        <f>Input!C$18*Input!C$197*C92</f>
        <v>13150741.952213539</v>
      </c>
      <c r="D127" s="47">
        <f>Input!D$18*Input!D$197*D92</f>
        <v>13277236.169832561</v>
      </c>
      <c r="E127" s="58">
        <f>Input!E$18*Input!E$197*E92</f>
        <v>13329383.737939244</v>
      </c>
      <c r="F127" s="57"/>
      <c r="G127" s="164"/>
      <c r="H127" s="163"/>
    </row>
    <row r="128" spans="1:8" x14ac:dyDescent="0.25">
      <c r="A128" s="41" t="str">
        <f t="shared" ref="A128:B129" si="70">A93</f>
        <v>PR Mugardos</v>
      </c>
      <c r="B128" s="6" t="str">
        <f t="shared" si="70"/>
        <v>Planta GNL / LNG Plant</v>
      </c>
      <c r="C128" s="47">
        <f>Input!C$18*Input!C$197*C93</f>
        <v>11207494.96107414</v>
      </c>
      <c r="D128" s="47">
        <f>Input!D$18*Input!D$197*D93</f>
        <v>11302167.515104759</v>
      </c>
      <c r="E128" s="58">
        <f>Input!E$18*Input!E$197*E93</f>
        <v>11309686.386617851</v>
      </c>
      <c r="F128" s="57"/>
      <c r="G128" s="164"/>
      <c r="H128" s="163"/>
    </row>
    <row r="129" spans="1:8" x14ac:dyDescent="0.25">
      <c r="A129" s="41" t="str">
        <f t="shared" si="70"/>
        <v>PR El Musel</v>
      </c>
      <c r="B129" s="6" t="str">
        <f t="shared" si="70"/>
        <v>Planta GNL / LNG Plant</v>
      </c>
      <c r="C129" s="47">
        <f>Input!C$18*Input!C$197*C94</f>
        <v>1813113.2268750158</v>
      </c>
      <c r="D129" s="47">
        <f>Input!D$18*Input!D$197*D94</f>
        <v>5002678.1841614749</v>
      </c>
      <c r="E129" s="58">
        <f>Input!E$18*Input!E$197*E94</f>
        <v>5252601.9510987038</v>
      </c>
      <c r="F129" s="57"/>
      <c r="G129" s="164"/>
      <c r="H129" s="163"/>
    </row>
    <row r="130" spans="1:8" x14ac:dyDescent="0.25">
      <c r="A130" s="41" t="str">
        <f t="shared" ref="A130:B130" si="71">A95</f>
        <v>YAC/AS Marismas</v>
      </c>
      <c r="B130" s="6" t="str">
        <f t="shared" si="71"/>
        <v>YAC Marismas / AASS - Storage facilities</v>
      </c>
      <c r="C130" s="47">
        <f>Input!C$18*Input!C$197*C95</f>
        <v>114375.19507828345</v>
      </c>
      <c r="D130" s="47">
        <f>Input!D$18*Input!D$197*D95</f>
        <v>43603.680654463598</v>
      </c>
      <c r="E130" s="58">
        <f>Input!E$18*Input!E$197*E95</f>
        <v>39472.113240887549</v>
      </c>
      <c r="F130" s="57"/>
      <c r="G130" s="170"/>
      <c r="H130" s="163"/>
    </row>
    <row r="131" spans="1:8" x14ac:dyDescent="0.25">
      <c r="A131" s="41" t="str">
        <f t="shared" ref="A131:B131" si="72">A96</f>
        <v>YAC Aznalcázar</v>
      </c>
      <c r="B131" s="6" t="str">
        <f t="shared" si="72"/>
        <v>YAC Aznalcázar</v>
      </c>
      <c r="C131" s="47">
        <f>Input!C$18*Input!C$197*C96</f>
        <v>15849.125542406702</v>
      </c>
      <c r="D131" s="47">
        <f>Input!D$18*Input!D$197*D96</f>
        <v>17763.389451151535</v>
      </c>
      <c r="E131" s="58">
        <f>Input!E$18*Input!E$197*E96</f>
        <v>18784.094322223318</v>
      </c>
      <c r="F131" s="57"/>
      <c r="G131" s="164"/>
      <c r="H131" s="163"/>
    </row>
    <row r="132" spans="1:8" x14ac:dyDescent="0.25">
      <c r="A132" s="41" t="str">
        <f t="shared" ref="A132:B132" si="73">A97</f>
        <v>YAC Poseidon</v>
      </c>
      <c r="B132" s="6" t="str">
        <f t="shared" si="73"/>
        <v>YAC Poseidon</v>
      </c>
      <c r="C132" s="47">
        <f>Input!C$18*Input!C$197*C97</f>
        <v>139.10558239504266</v>
      </c>
      <c r="D132" s="47">
        <f>Input!D$18*Input!D$197*D97</f>
        <v>155.9238102543365</v>
      </c>
      <c r="E132" s="58">
        <f>Input!E$18*Input!E$197*E97</f>
        <v>164.904742310724</v>
      </c>
      <c r="F132" s="57"/>
      <c r="G132" s="164"/>
      <c r="H132" s="163"/>
    </row>
    <row r="133" spans="1:8" x14ac:dyDescent="0.25">
      <c r="A133" s="41" t="str">
        <f t="shared" ref="A133:B133" si="74">A98</f>
        <v>YAC Viura</v>
      </c>
      <c r="B133" s="6" t="str">
        <f t="shared" si="74"/>
        <v>YAC Viura</v>
      </c>
      <c r="C133" s="47">
        <f>Input!C$18*Input!C$197*C98</f>
        <v>82658.777421502731</v>
      </c>
      <c r="D133" s="47">
        <f>Input!D$18*Input!D$197*D98</f>
        <v>91104.275736836702</v>
      </c>
      <c r="E133" s="58">
        <f>Input!E$18*Input!E$197*E98</f>
        <v>93193.019251287784</v>
      </c>
      <c r="F133" s="57"/>
      <c r="G133" s="164"/>
      <c r="H133" s="163"/>
    </row>
    <row r="134" spans="1:8" x14ac:dyDescent="0.25">
      <c r="A134" s="41" t="str">
        <f t="shared" ref="A134:B134" si="75">A99</f>
        <v>BIO Madrid</v>
      </c>
      <c r="B134" s="6" t="str">
        <f t="shared" si="75"/>
        <v>BIO Madrid</v>
      </c>
      <c r="C134" s="47">
        <f>Input!C$18*Input!C$197*C99</f>
        <v>45780.536592123637</v>
      </c>
      <c r="D134" s="47">
        <f>Input!D$18*Input!D$197*D99</f>
        <v>51079.357216117533</v>
      </c>
      <c r="E134" s="58">
        <f>Input!E$18*Input!E$197*E99</f>
        <v>53617.571725902606</v>
      </c>
      <c r="F134" s="57"/>
      <c r="G134" s="164"/>
      <c r="H134" s="163"/>
    </row>
    <row r="135" spans="1:8" x14ac:dyDescent="0.25">
      <c r="A135" s="41" t="str">
        <f t="shared" ref="A135:B135" si="76">A100</f>
        <v>15.03A</v>
      </c>
      <c r="B135" s="6" t="str">
        <f t="shared" si="76"/>
        <v>BIO La Galera (15.03A)</v>
      </c>
      <c r="C135" s="47">
        <f>Input!C$18*Input!C$197*C100</f>
        <v>13697.965894987545</v>
      </c>
      <c r="D135" s="47">
        <f>Input!D$18*Input!D$197*D100</f>
        <v>15287.858484466682</v>
      </c>
      <c r="E135" s="58">
        <f>Input!E$18*Input!E$197*E100</f>
        <v>16106.600583828802</v>
      </c>
      <c r="F135" s="57"/>
      <c r="G135" s="164"/>
      <c r="H135" s="163"/>
    </row>
    <row r="136" spans="1:8" x14ac:dyDescent="0.25">
      <c r="A136" s="41" t="str">
        <f t="shared" ref="A136:B136" si="77">A101</f>
        <v>K07</v>
      </c>
      <c r="B136" s="6" t="str">
        <f t="shared" si="77"/>
        <v>BIO Medina Sidonia (K07)</v>
      </c>
      <c r="C136" s="47">
        <f>Input!C$18*Input!C$197*C101</f>
        <v>139.25841575782093</v>
      </c>
      <c r="D136" s="47">
        <f>Input!D$18*Input!D$197*D101</f>
        <v>156.25771519798937</v>
      </c>
      <c r="E136" s="58">
        <f>Input!E$18*Input!E$197*E101</f>
        <v>165.46724024114735</v>
      </c>
      <c r="F136" s="57"/>
      <c r="G136" s="164"/>
      <c r="H136" s="163"/>
    </row>
    <row r="137" spans="1:8" x14ac:dyDescent="0.25">
      <c r="A137" s="41" t="str">
        <f t="shared" ref="A137:B137" si="78">A102</f>
        <v>28A</v>
      </c>
      <c r="B137" s="6" t="str">
        <f t="shared" si="78"/>
        <v>BIO Tudela (28A)</v>
      </c>
      <c r="C137" s="47">
        <f>Input!C$18*Input!C$197*C102</f>
        <v>75.602246447597224</v>
      </c>
      <c r="D137" s="47">
        <f>Input!D$18*Input!D$197*D102</f>
        <v>83.87480636513753</v>
      </c>
      <c r="E137" s="58">
        <f>Input!E$18*Input!E$197*E102</f>
        <v>87.460973711172571</v>
      </c>
      <c r="F137" s="57"/>
      <c r="G137" s="164"/>
      <c r="H137" s="163"/>
    </row>
    <row r="138" spans="1:8" x14ac:dyDescent="0.25">
      <c r="A138" s="41" t="str">
        <f t="shared" ref="A138:B138" si="79">A103</f>
        <v>F25</v>
      </c>
      <c r="B138" s="6" t="str">
        <f t="shared" si="79"/>
        <v>BIO Mascaraque (F25)</v>
      </c>
      <c r="C138" s="47">
        <f>Input!C$18*Input!C$197*C103</f>
        <v>89.031451227900263</v>
      </c>
      <c r="D138" s="47">
        <f>Input!D$18*Input!D$197*D103</f>
        <v>99.468489814698358</v>
      </c>
      <c r="E138" s="58">
        <f>Input!E$18*Input!E$197*E103</f>
        <v>104.61396538904934</v>
      </c>
      <c r="F138" s="57"/>
      <c r="G138" s="164"/>
      <c r="H138" s="163"/>
    </row>
    <row r="139" spans="1:8" x14ac:dyDescent="0.25">
      <c r="A139" s="41" t="str">
        <f t="shared" ref="A139:B139" si="80">A104</f>
        <v>15.11</v>
      </c>
      <c r="B139" s="6" t="str">
        <f t="shared" si="80"/>
        <v>BIO Sagunto (15.11)</v>
      </c>
      <c r="C139" s="47">
        <f>Input!C$18*Input!C$197*C104</f>
        <v>89.500732439085311</v>
      </c>
      <c r="D139" s="47">
        <f>Input!D$18*Input!D$197*D104</f>
        <v>100.10486062611896</v>
      </c>
      <c r="E139" s="58">
        <f>Input!E$18*Input!E$197*E104</f>
        <v>105.73425158839011</v>
      </c>
      <c r="F139" s="57"/>
      <c r="G139" s="164"/>
      <c r="H139" s="163"/>
    </row>
    <row r="140" spans="1:8" x14ac:dyDescent="0.25">
      <c r="A140" s="41" t="str">
        <f t="shared" ref="A140:B140" si="81">A105</f>
        <v>F07</v>
      </c>
      <c r="B140" s="6" t="str">
        <f t="shared" si="81"/>
        <v>BIO Sevilla (F07)</v>
      </c>
      <c r="C140" s="47">
        <f>Input!C$18*Input!C$197*C105</f>
        <v>128.70430281928881</v>
      </c>
      <c r="D140" s="47">
        <f>Input!D$18*Input!D$197*D105</f>
        <v>144.2769728498927</v>
      </c>
      <c r="E140" s="58">
        <f>Input!E$18*Input!E$197*E105</f>
        <v>152.58963340399919</v>
      </c>
      <c r="F140" s="57"/>
      <c r="G140" s="164"/>
      <c r="H140" s="163"/>
    </row>
    <row r="141" spans="1:8" x14ac:dyDescent="0.25">
      <c r="A141" s="41" t="str">
        <f t="shared" ref="A141:B141" si="82">A106</f>
        <v>D06</v>
      </c>
      <c r="B141" s="6" t="str">
        <f t="shared" si="82"/>
        <v>BIO Arenas de Iguña (D06)</v>
      </c>
      <c r="C141" s="47">
        <f>Input!C$18*Input!C$197*C106</f>
        <v>2462.9823264628362</v>
      </c>
      <c r="D141" s="47">
        <f>Input!D$18*Input!D$197*D106</f>
        <v>10445.674731711923</v>
      </c>
      <c r="E141" s="58">
        <f>Input!E$18*Input!E$197*E106</f>
        <v>10937.568054808096</v>
      </c>
      <c r="F141" s="57"/>
      <c r="G141" s="164"/>
      <c r="H141" s="163"/>
    </row>
    <row r="142" spans="1:8" x14ac:dyDescent="0.25">
      <c r="A142" s="41" t="str">
        <f t="shared" ref="A142:B142" si="83">A107</f>
        <v>K48.10</v>
      </c>
      <c r="B142" s="6" t="str">
        <f t="shared" si="83"/>
        <v>BIO Almansa (K48.10)</v>
      </c>
      <c r="C142" s="47">
        <f>Input!C$18*Input!C$197*C107</f>
        <v>4334.4393510056107</v>
      </c>
      <c r="D142" s="47">
        <f>Input!D$18*Input!D$197*D107</f>
        <v>19406.386246785358</v>
      </c>
      <c r="E142" s="58">
        <f>Input!E$18*Input!E$197*E107</f>
        <v>20510.6387022649</v>
      </c>
      <c r="F142" s="57"/>
      <c r="G142" s="164"/>
      <c r="H142" s="163"/>
    </row>
    <row r="143" spans="1:8" x14ac:dyDescent="0.25">
      <c r="A143" s="41" t="str">
        <f t="shared" ref="A143:B143" si="84">A108</f>
        <v>AS Serrablo</v>
      </c>
      <c r="B143" s="6" t="str">
        <f t="shared" si="84"/>
        <v>AA.SS / Storage facilities</v>
      </c>
      <c r="C143" s="47">
        <f>Input!C$18*Input!C$197*C108</f>
        <v>463899.0970066993</v>
      </c>
      <c r="D143" s="47">
        <f>Input!D$18*Input!D$197*D108</f>
        <v>907858.37988607679</v>
      </c>
      <c r="E143" s="58">
        <f>Input!E$18*Input!E$197*E108</f>
        <v>815416.5462246089</v>
      </c>
      <c r="F143" s="57"/>
      <c r="G143" s="164"/>
      <c r="H143" s="163"/>
    </row>
    <row r="144" spans="1:8" x14ac:dyDescent="0.25">
      <c r="A144" s="41" t="str">
        <f t="shared" ref="A144:B144" si="85">A109</f>
        <v>AS Gaviota</v>
      </c>
      <c r="B144" s="6" t="str">
        <f t="shared" si="85"/>
        <v>AA.SS / Storage facilities</v>
      </c>
      <c r="C144" s="47">
        <f>Input!C$18*Input!C$197*C109</f>
        <v>1431161.816991511</v>
      </c>
      <c r="D144" s="47">
        <f>Input!D$18*Input!D$197*D109</f>
        <v>1663195.5372053117</v>
      </c>
      <c r="E144" s="58">
        <f>Input!E$18*Input!E$197*E109</f>
        <v>1491393.1966494673</v>
      </c>
      <c r="F144" s="57"/>
      <c r="G144" s="164"/>
      <c r="H144" s="163"/>
    </row>
    <row r="145" spans="1:8" ht="15.75" thickBot="1" x14ac:dyDescent="0.3">
      <c r="A145" s="41" t="str">
        <f t="shared" ref="A145:B145" si="86">A110</f>
        <v>AS Yela</v>
      </c>
      <c r="B145" s="6" t="str">
        <f t="shared" si="86"/>
        <v>AA.SS / Storage facilities</v>
      </c>
      <c r="C145" s="47">
        <f>Input!C$18*Input!C$197*C110</f>
        <v>205551.13135235599</v>
      </c>
      <c r="D145" s="47">
        <f>Input!D$18*Input!D$197*D110</f>
        <v>1026645.4899952601</v>
      </c>
      <c r="E145" s="58">
        <f>Input!E$18*Input!E$197*E110</f>
        <v>922358.01290239708</v>
      </c>
      <c r="F145" s="57"/>
      <c r="G145" s="164"/>
      <c r="H145" s="163"/>
    </row>
    <row r="146" spans="1:8" ht="18.75" customHeight="1" thickBot="1" x14ac:dyDescent="0.3">
      <c r="A146" s="28" t="s">
        <v>7</v>
      </c>
      <c r="B146" s="29"/>
      <c r="C146" s="59">
        <f>SUM(C117:C145)</f>
        <v>157942297.05911425</v>
      </c>
      <c r="D146" s="59">
        <f>SUM(D117:D145)</f>
        <v>169476397.29387191</v>
      </c>
      <c r="E146" s="60">
        <f>SUM(E117:E145)</f>
        <v>171589485.77686989</v>
      </c>
      <c r="G146" s="57"/>
    </row>
    <row r="147" spans="1:8" ht="9" customHeight="1" x14ac:dyDescent="0.25">
      <c r="C147" s="116">
        <f>C146-(Input!C$18*Input!C$197)</f>
        <v>0</v>
      </c>
      <c r="D147" s="116">
        <f>D146-(Input!D$18*Input!D$197)</f>
        <v>0</v>
      </c>
      <c r="E147" s="116">
        <f>E146-(Input!E$18*Input!E$197)</f>
        <v>0</v>
      </c>
    </row>
    <row r="148" spans="1:8" ht="27.75" customHeight="1" x14ac:dyDescent="0.25">
      <c r="A148" s="84" t="s">
        <v>180</v>
      </c>
      <c r="B148" s="18"/>
      <c r="C148" s="19"/>
      <c r="D148" s="19"/>
      <c r="E148" s="19"/>
    </row>
    <row r="149" spans="1:8" ht="5.0999999999999996" customHeight="1" thickBot="1" x14ac:dyDescent="0.3"/>
    <row r="150" spans="1:8" ht="15" customHeight="1" x14ac:dyDescent="0.25">
      <c r="A150" s="216" t="s">
        <v>65</v>
      </c>
      <c r="B150" s="214" t="s">
        <v>66</v>
      </c>
      <c r="C150" s="22" t="s">
        <v>11</v>
      </c>
      <c r="D150" s="23"/>
      <c r="E150" s="24"/>
    </row>
    <row r="151" spans="1:8" ht="33" customHeight="1" x14ac:dyDescent="0.25">
      <c r="A151" s="217"/>
      <c r="B151" s="215"/>
      <c r="C151" s="21" t="s">
        <v>57</v>
      </c>
      <c r="D151" s="21" t="s">
        <v>58</v>
      </c>
      <c r="E151" s="25" t="s">
        <v>59</v>
      </c>
    </row>
    <row r="152" spans="1:8" x14ac:dyDescent="0.25">
      <c r="A152" s="26" t="str">
        <f t="shared" ref="A152:B152" si="87">A117</f>
        <v>CI Tarifa</v>
      </c>
      <c r="B152" s="4" t="str">
        <f t="shared" si="87"/>
        <v>CI Tarifa</v>
      </c>
      <c r="C152" s="61">
        <f>IF(C12=0,"",C117/C12)</f>
        <v>146.99039368178083</v>
      </c>
      <c r="D152" s="61">
        <f>IF(D12=0,"",D117/D12)</f>
        <v>164.99482079903257</v>
      </c>
      <c r="E152" s="62">
        <f>IF(E12=0,"",E117/E12)</f>
        <v>174.76818491869918</v>
      </c>
      <c r="F152" s="71"/>
    </row>
    <row r="153" spans="1:8" x14ac:dyDescent="0.25">
      <c r="A153" s="41" t="str">
        <f t="shared" ref="A153:B153" si="88">A118</f>
        <v>CI Almería</v>
      </c>
      <c r="B153" s="4" t="str">
        <f t="shared" si="88"/>
        <v>CI Almería</v>
      </c>
      <c r="C153" s="63">
        <f t="shared" ref="C153:E153" si="89">IF(C13=0,"",C118/C13)</f>
        <v>135.0125726332034</v>
      </c>
      <c r="D153" s="63">
        <f t="shared" si="89"/>
        <v>151.28372304860451</v>
      </c>
      <c r="E153" s="64">
        <f t="shared" si="89"/>
        <v>160.01722387905539</v>
      </c>
      <c r="F153" s="71"/>
    </row>
    <row r="154" spans="1:8" x14ac:dyDescent="0.25">
      <c r="A154" s="41" t="str">
        <f t="shared" ref="A154:B154" si="90">A119</f>
        <v>CI Biriatou</v>
      </c>
      <c r="B154" s="4" t="str">
        <f t="shared" si="90"/>
        <v>VIP Pirineos</v>
      </c>
      <c r="C154" s="63">
        <f t="shared" ref="C154:E154" si="91">IF(C14=0,"",C119/C14)</f>
        <v>103.10081870799192</v>
      </c>
      <c r="D154" s="63">
        <f t="shared" si="91"/>
        <v>114.83465577841862</v>
      </c>
      <c r="E154" s="64">
        <f t="shared" si="91"/>
        <v>120.21878834519025</v>
      </c>
      <c r="F154" s="71"/>
    </row>
    <row r="155" spans="1:8" x14ac:dyDescent="0.25">
      <c r="A155" s="41" t="str">
        <f t="shared" ref="A155:B155" si="92">A120</f>
        <v>CI Larrau</v>
      </c>
      <c r="B155" s="4" t="str">
        <f t="shared" si="92"/>
        <v>VIP Pirineos</v>
      </c>
      <c r="C155" s="63">
        <f t="shared" ref="C155:E155" si="93">IF(C15=0,"",C120/C15)</f>
        <v>96.34510081510598</v>
      </c>
      <c r="D155" s="63">
        <f t="shared" si="93"/>
        <v>107.2953698881692</v>
      </c>
      <c r="E155" s="64">
        <f t="shared" si="93"/>
        <v>112.34223230271948</v>
      </c>
      <c r="F155" s="71"/>
    </row>
    <row r="156" spans="1:8" x14ac:dyDescent="0.25">
      <c r="A156" s="41" t="str">
        <f t="shared" ref="A156:B156" si="94">A121</f>
        <v>CI Badajoz</v>
      </c>
      <c r="B156" s="4" t="str">
        <f t="shared" si="94"/>
        <v>VIP Ibérico</v>
      </c>
      <c r="C156" s="63">
        <f t="shared" ref="C156:E156" si="95">IF(C16=0,"",C121/C16)</f>
        <v>161.38431500747654</v>
      </c>
      <c r="D156" s="63">
        <f t="shared" si="95"/>
        <v>180.14904283995176</v>
      </c>
      <c r="E156" s="64">
        <f t="shared" si="95"/>
        <v>189.46391768282109</v>
      </c>
      <c r="F156" s="71"/>
    </row>
    <row r="157" spans="1:8" x14ac:dyDescent="0.25">
      <c r="A157" s="41" t="str">
        <f t="shared" ref="A157:B157" si="96">A122</f>
        <v>CI Tuy</v>
      </c>
      <c r="B157" s="6" t="str">
        <f t="shared" si="96"/>
        <v>VIP Ibérico</v>
      </c>
      <c r="C157" s="63">
        <f t="shared" ref="C157:E157" si="97">IF(C17=0,"",C122/C17)</f>
        <v>181.67737318344999</v>
      </c>
      <c r="D157" s="63">
        <f t="shared" si="97"/>
        <v>202.99199216870005</v>
      </c>
      <c r="E157" s="64">
        <f t="shared" si="97"/>
        <v>213.77732298788695</v>
      </c>
      <c r="F157" s="71"/>
    </row>
    <row r="158" spans="1:8" x14ac:dyDescent="0.25">
      <c r="A158" s="41" t="str">
        <f t="shared" ref="A158:B158" si="98">A123</f>
        <v>PR Barcelona</v>
      </c>
      <c r="B158" s="6" t="str">
        <f t="shared" si="98"/>
        <v>Planta GNL / LNG Plant</v>
      </c>
      <c r="C158" s="63">
        <f t="shared" ref="C158:E158" si="99">IF(C18=0,"",C123/C18)</f>
        <v>103.64274185480778</v>
      </c>
      <c r="D158" s="63">
        <f t="shared" si="99"/>
        <v>115.55201298675965</v>
      </c>
      <c r="E158" s="64">
        <f t="shared" si="99"/>
        <v>121.59744641178742</v>
      </c>
      <c r="F158" s="71"/>
    </row>
    <row r="159" spans="1:8" x14ac:dyDescent="0.25">
      <c r="A159" s="41" t="str">
        <f t="shared" ref="A159:B159" si="100">A124</f>
        <v>PR Cartagena</v>
      </c>
      <c r="B159" s="6" t="str">
        <f t="shared" si="100"/>
        <v>Planta GNL / LNG Plant</v>
      </c>
      <c r="C159" s="63">
        <f t="shared" ref="C159:E159" si="101">IF(C19=0,"",C124/C19)</f>
        <v>117.45784948510014</v>
      </c>
      <c r="D159" s="63">
        <f t="shared" si="101"/>
        <v>131.6784378666818</v>
      </c>
      <c r="E159" s="64">
        <f t="shared" si="101"/>
        <v>139.41380308064936</v>
      </c>
      <c r="F159" s="71"/>
    </row>
    <row r="160" spans="1:8" x14ac:dyDescent="0.25">
      <c r="A160" s="41" t="str">
        <f t="shared" ref="A160:B160" si="102">A125</f>
        <v>PR Huelva</v>
      </c>
      <c r="B160" s="6" t="str">
        <f t="shared" si="102"/>
        <v>Planta GNL / LNG Plant</v>
      </c>
      <c r="C160" s="63">
        <f t="shared" ref="C160:E160" si="103">IF(C20=0,"",C125/C20)</f>
        <v>141.30540787864527</v>
      </c>
      <c r="D160" s="63">
        <f t="shared" si="103"/>
        <v>158.40119061346778</v>
      </c>
      <c r="E160" s="64">
        <f t="shared" si="103"/>
        <v>167.53892112272305</v>
      </c>
      <c r="F160" s="71"/>
    </row>
    <row r="161" spans="1:6" x14ac:dyDescent="0.25">
      <c r="A161" s="41" t="str">
        <f t="shared" ref="A161:B161" si="104">A126</f>
        <v>PR Bilbao</v>
      </c>
      <c r="B161" s="6" t="str">
        <f t="shared" si="104"/>
        <v>Planta GNL / LNG Plant</v>
      </c>
      <c r="C161" s="63">
        <f t="shared" ref="C161:E161" si="105">IF(C21=0,"",C126/C21)</f>
        <v>92.21005062819971</v>
      </c>
      <c r="D161" s="63">
        <f t="shared" si="105"/>
        <v>102.66720099579348</v>
      </c>
      <c r="E161" s="64">
        <f t="shared" si="105"/>
        <v>107.44504903875412</v>
      </c>
      <c r="F161" s="71"/>
    </row>
    <row r="162" spans="1:6" x14ac:dyDescent="0.25">
      <c r="A162" s="41" t="str">
        <f t="shared" ref="A162:B162" si="106">A127</f>
        <v>PR Sagunto</v>
      </c>
      <c r="B162" s="6" t="str">
        <f t="shared" si="106"/>
        <v>Planta GNL / LNG Plant</v>
      </c>
      <c r="C162" s="63">
        <f t="shared" ref="C162:E162" si="107">IF(C22=0,"",C127/C22)</f>
        <v>90.69915130319869</v>
      </c>
      <c r="D162" s="63">
        <f t="shared" si="107"/>
        <v>101.43945381217902</v>
      </c>
      <c r="E162" s="64">
        <f t="shared" si="107"/>
        <v>107.14173332858871</v>
      </c>
      <c r="F162" s="71"/>
    </row>
    <row r="163" spans="1:6" x14ac:dyDescent="0.25">
      <c r="A163" s="41" t="str">
        <f t="shared" ref="A163:B164" si="108">A128</f>
        <v>PR Mugardos</v>
      </c>
      <c r="B163" s="6" t="str">
        <f t="shared" si="108"/>
        <v>Planta GNL / LNG Plant</v>
      </c>
      <c r="C163" s="63">
        <f t="shared" ref="C163:E164" si="109">IF(C23=0,"",C128/C23)</f>
        <v>157.79131105211826</v>
      </c>
      <c r="D163" s="63">
        <f t="shared" si="109"/>
        <v>176.27167313548233</v>
      </c>
      <c r="E163" s="64">
        <f t="shared" si="109"/>
        <v>185.57553635566362</v>
      </c>
      <c r="F163" s="71"/>
    </row>
    <row r="164" spans="1:6" x14ac:dyDescent="0.25">
      <c r="A164" s="41" t="str">
        <f t="shared" si="108"/>
        <v>PR El Musel</v>
      </c>
      <c r="B164" s="6" t="str">
        <f t="shared" si="108"/>
        <v>Planta GNL / LNG Plant</v>
      </c>
      <c r="C164" s="63">
        <f t="shared" si="109"/>
        <v>113.99002558886666</v>
      </c>
      <c r="D164" s="63">
        <f t="shared" si="109"/>
        <v>127.12342390912274</v>
      </c>
      <c r="E164" s="64">
        <f t="shared" si="109"/>
        <v>133.47425516385223</v>
      </c>
      <c r="F164" s="71"/>
    </row>
    <row r="165" spans="1:6" x14ac:dyDescent="0.25">
      <c r="A165" s="41" t="str">
        <f t="shared" ref="A165:B165" si="110">A130</f>
        <v>YAC/AS Marismas</v>
      </c>
      <c r="B165" s="6" t="str">
        <f t="shared" si="110"/>
        <v>YAC Marismas / AASS - Storage facilities</v>
      </c>
      <c r="C165" s="63">
        <f t="shared" ref="C165:E165" si="111">IF(C25=0,"",C130/C25)</f>
        <v>134.82876763790844</v>
      </c>
      <c r="D165" s="63">
        <f t="shared" si="111"/>
        <v>151.11708129560287</v>
      </c>
      <c r="E165" s="64">
        <f t="shared" si="111"/>
        <v>159.8157737229096</v>
      </c>
      <c r="F165" s="71"/>
    </row>
    <row r="166" spans="1:6" x14ac:dyDescent="0.25">
      <c r="A166" s="41" t="str">
        <f t="shared" ref="A166:B166" si="112">A131</f>
        <v>YAC Aznalcázar</v>
      </c>
      <c r="B166" s="6" t="str">
        <f t="shared" si="112"/>
        <v>YAC Aznalcázar</v>
      </c>
      <c r="C166" s="63">
        <f t="shared" ref="C166:E166" si="113">IF(C26=0,"",C131/C26)</f>
        <v>131.47222345240863</v>
      </c>
      <c r="D166" s="63">
        <f t="shared" si="113"/>
        <v>147.35149273347997</v>
      </c>
      <c r="E166" s="64">
        <f t="shared" si="113"/>
        <v>155.81847966783508</v>
      </c>
      <c r="F166" s="71"/>
    </row>
    <row r="167" spans="1:6" x14ac:dyDescent="0.25">
      <c r="A167" s="41" t="str">
        <f t="shared" ref="A167:B167" si="114">A132</f>
        <v>YAC Poseidon</v>
      </c>
      <c r="B167" s="6" t="str">
        <f t="shared" si="114"/>
        <v>YAC Poseidon</v>
      </c>
      <c r="C167" s="63">
        <f t="shared" ref="C167:E167" si="115">IF(C27=0,"",C132/C27)</f>
        <v>139.10558239504266</v>
      </c>
      <c r="D167" s="63">
        <f t="shared" si="115"/>
        <v>155.9238102543365</v>
      </c>
      <c r="E167" s="64">
        <f t="shared" si="115"/>
        <v>164.904742310724</v>
      </c>
      <c r="F167" s="71"/>
    </row>
    <row r="168" spans="1:6" x14ac:dyDescent="0.25">
      <c r="A168" s="41" t="str">
        <f t="shared" ref="A168:B168" si="116">A133</f>
        <v>YAC Viura</v>
      </c>
      <c r="B168" s="6" t="str">
        <f t="shared" si="116"/>
        <v>YAC Viura</v>
      </c>
      <c r="C168" s="63">
        <f t="shared" ref="C168:E168" si="117">IF(C28=0,"",C133/C28)</f>
        <v>73.649108261318702</v>
      </c>
      <c r="D168" s="63">
        <f t="shared" si="117"/>
        <v>81.791710034379847</v>
      </c>
      <c r="E168" s="64">
        <f t="shared" si="117"/>
        <v>85.347430155642002</v>
      </c>
      <c r="F168" s="71"/>
    </row>
    <row r="169" spans="1:6" x14ac:dyDescent="0.25">
      <c r="A169" s="41" t="str">
        <f t="shared" ref="A169:B169" si="118">A134</f>
        <v>BIO Madrid</v>
      </c>
      <c r="B169" s="6" t="str">
        <f t="shared" si="118"/>
        <v>BIO Madrid</v>
      </c>
      <c r="C169" s="63">
        <f t="shared" ref="C169:E169" si="119">IF(C29=0,"",C134/C29)</f>
        <v>80.807161042295959</v>
      </c>
      <c r="D169" s="63">
        <f t="shared" si="119"/>
        <v>90.160101906929285</v>
      </c>
      <c r="E169" s="64">
        <f t="shared" si="119"/>
        <v>94.640300784444889</v>
      </c>
      <c r="F169" s="71"/>
    </row>
    <row r="170" spans="1:6" x14ac:dyDescent="0.25">
      <c r="A170" s="41" t="str">
        <f t="shared" ref="A170:B170" si="120">A135</f>
        <v>15.03A</v>
      </c>
      <c r="B170" s="6" t="str">
        <f t="shared" si="120"/>
        <v>BIO La Galera (15.03A)</v>
      </c>
      <c r="C170" s="63">
        <f t="shared" ref="C170:E170" si="121">IF(C30=0,"",C135/C30)</f>
        <v>86.058431870107654</v>
      </c>
      <c r="D170" s="63">
        <f t="shared" si="121"/>
        <v>96.047043620305317</v>
      </c>
      <c r="E170" s="64">
        <f t="shared" si="121"/>
        <v>101.19084830760761</v>
      </c>
      <c r="F170" s="71"/>
    </row>
    <row r="171" spans="1:6" x14ac:dyDescent="0.25">
      <c r="A171" s="41" t="str">
        <f t="shared" ref="A171:B171" si="122">A136</f>
        <v>K07</v>
      </c>
      <c r="B171" s="6" t="str">
        <f t="shared" si="122"/>
        <v>BIO Medina Sidonia (K07)</v>
      </c>
      <c r="C171" s="63">
        <f t="shared" ref="C171:E171" si="123">IF(C31=0,"",C136/C31)</f>
        <v>139.25841575782093</v>
      </c>
      <c r="D171" s="63">
        <f t="shared" si="123"/>
        <v>156.25771519798937</v>
      </c>
      <c r="E171" s="64">
        <f t="shared" si="123"/>
        <v>165.46724024114735</v>
      </c>
      <c r="F171" s="71"/>
    </row>
    <row r="172" spans="1:6" x14ac:dyDescent="0.25">
      <c r="A172" s="41" t="str">
        <f t="shared" ref="A172:B172" si="124">A137</f>
        <v>28A</v>
      </c>
      <c r="B172" s="6" t="str">
        <f t="shared" si="124"/>
        <v>BIO Tudela (28A)</v>
      </c>
      <c r="C172" s="63">
        <f t="shared" ref="C172:E172" si="125">IF(C32=0,"",C137/C32)</f>
        <v>75.602246447597224</v>
      </c>
      <c r="D172" s="63">
        <f t="shared" si="125"/>
        <v>83.87480636513753</v>
      </c>
      <c r="E172" s="64">
        <f t="shared" si="125"/>
        <v>87.460973711172571</v>
      </c>
      <c r="F172" s="71"/>
    </row>
    <row r="173" spans="1:6" x14ac:dyDescent="0.25">
      <c r="A173" s="41" t="str">
        <f t="shared" ref="A173:B173" si="126">A138</f>
        <v>F25</v>
      </c>
      <c r="B173" s="6" t="str">
        <f t="shared" si="126"/>
        <v>BIO Mascaraque (F25)</v>
      </c>
      <c r="C173" s="63">
        <f t="shared" ref="C173:E173" si="127">IF(C33=0,"",C138/C33)</f>
        <v>89.031451227900263</v>
      </c>
      <c r="D173" s="63">
        <f t="shared" si="127"/>
        <v>99.468489814698358</v>
      </c>
      <c r="E173" s="64">
        <f t="shared" si="127"/>
        <v>104.61396538904934</v>
      </c>
      <c r="F173" s="71"/>
    </row>
    <row r="174" spans="1:6" x14ac:dyDescent="0.25">
      <c r="A174" s="41" t="str">
        <f t="shared" ref="A174:B174" si="128">A139</f>
        <v>15.11</v>
      </c>
      <c r="B174" s="6" t="str">
        <f t="shared" si="128"/>
        <v>BIO Sagunto (15.11)</v>
      </c>
      <c r="C174" s="63">
        <f t="shared" ref="C174:E174" si="129">IF(C34=0,"",C139/C34)</f>
        <v>89.500732439085311</v>
      </c>
      <c r="D174" s="63">
        <f t="shared" si="129"/>
        <v>100.10486062611896</v>
      </c>
      <c r="E174" s="64">
        <f t="shared" si="129"/>
        <v>105.73425158839011</v>
      </c>
      <c r="F174" s="71"/>
    </row>
    <row r="175" spans="1:6" x14ac:dyDescent="0.25">
      <c r="A175" s="41" t="str">
        <f t="shared" ref="A175:B175" si="130">A140</f>
        <v>F07</v>
      </c>
      <c r="B175" s="6" t="str">
        <f t="shared" si="130"/>
        <v>BIO Sevilla (F07)</v>
      </c>
      <c r="C175" s="63">
        <f t="shared" ref="C175:E175" si="131">IF(C35=0,"",C140/C35)</f>
        <v>128.70430281928881</v>
      </c>
      <c r="D175" s="63">
        <f t="shared" si="131"/>
        <v>144.2769728498927</v>
      </c>
      <c r="E175" s="64">
        <f t="shared" si="131"/>
        <v>152.58963340399919</v>
      </c>
      <c r="F175" s="71"/>
    </row>
    <row r="176" spans="1:6" x14ac:dyDescent="0.25">
      <c r="A176" s="41" t="str">
        <f t="shared" ref="A176:B176" si="132">A141</f>
        <v>D06</v>
      </c>
      <c r="B176" s="6" t="str">
        <f t="shared" si="132"/>
        <v>BIO Arenas de Iguña (D06)</v>
      </c>
      <c r="C176" s="63">
        <f t="shared" ref="C176:E176" si="133">IF(C36=0,"",C141/C36)</f>
        <v>89.898854915893523</v>
      </c>
      <c r="D176" s="63">
        <f t="shared" si="133"/>
        <v>100.07011225918245</v>
      </c>
      <c r="E176" s="64">
        <f t="shared" si="133"/>
        <v>104.78247611561562</v>
      </c>
      <c r="F176" s="71"/>
    </row>
    <row r="177" spans="1:6" x14ac:dyDescent="0.25">
      <c r="A177" s="41" t="str">
        <f t="shared" ref="A177:B177" si="134">A142</f>
        <v>K48.10</v>
      </c>
      <c r="B177" s="6" t="str">
        <f t="shared" si="134"/>
        <v>BIO Almansa (K48.10)</v>
      </c>
      <c r="C177" s="63">
        <f t="shared" ref="C177:E177" si="135">IF(C37=0,"",C142/C37)</f>
        <v>92.729805494484069</v>
      </c>
      <c r="D177" s="63">
        <f t="shared" si="135"/>
        <v>103.79372487918954</v>
      </c>
      <c r="E177" s="64">
        <f t="shared" si="135"/>
        <v>109.69974334670297</v>
      </c>
      <c r="F177" s="71"/>
    </row>
    <row r="178" spans="1:6" x14ac:dyDescent="0.25">
      <c r="A178" s="41" t="str">
        <f t="shared" ref="A178:B178" si="136">A143</f>
        <v>AS Serrablo</v>
      </c>
      <c r="B178" s="6" t="str">
        <f t="shared" si="136"/>
        <v>AA.SS / Storage facilities</v>
      </c>
      <c r="C178" s="63">
        <f t="shared" ref="C178:E178" si="137">IF(C38=0,"",C143/C38)</f>
        <v>98.300604167434571</v>
      </c>
      <c r="D178" s="63">
        <f t="shared" si="137"/>
        <v>109.44317294262424</v>
      </c>
      <c r="E178" s="64">
        <f t="shared" si="137"/>
        <v>114.838879298674</v>
      </c>
      <c r="F178" s="71"/>
    </row>
    <row r="179" spans="1:6" x14ac:dyDescent="0.25">
      <c r="A179" s="41" t="str">
        <f t="shared" ref="A179:B179" si="138">A144</f>
        <v>AS Gaviota</v>
      </c>
      <c r="B179" s="6" t="str">
        <f t="shared" si="138"/>
        <v>AA.SS / Storage facilities</v>
      </c>
      <c r="C179" s="63">
        <f t="shared" ref="C179:E179" si="139">IF(C39=0,"",C144/C39)</f>
        <v>89.523905924849174</v>
      </c>
      <c r="D179" s="63">
        <f t="shared" si="139"/>
        <v>99.48742724780864</v>
      </c>
      <c r="E179" s="64">
        <f t="shared" si="139"/>
        <v>104.22116025677471</v>
      </c>
      <c r="F179" s="71"/>
    </row>
    <row r="180" spans="1:6" ht="15.75" thickBot="1" x14ac:dyDescent="0.3">
      <c r="A180" s="41" t="str">
        <f t="shared" ref="A180:B180" si="140">A145</f>
        <v>AS Yela</v>
      </c>
      <c r="B180" s="6" t="str">
        <f t="shared" si="140"/>
        <v>AA.SS / Storage facilities</v>
      </c>
      <c r="C180" s="63">
        <f t="shared" ref="C180:E180" si="141">IF(C40=0,"",C145/C40)</f>
        <v>82.056759944871132</v>
      </c>
      <c r="D180" s="63">
        <f t="shared" si="141"/>
        <v>91.395619727136463</v>
      </c>
      <c r="E180" s="64">
        <f t="shared" si="141"/>
        <v>95.927529599641275</v>
      </c>
      <c r="F180" s="71"/>
    </row>
    <row r="181" spans="1:6" ht="18.75" customHeight="1" thickBot="1" x14ac:dyDescent="0.3">
      <c r="A181" s="28" t="s">
        <v>7</v>
      </c>
      <c r="B181" s="29"/>
      <c r="C181" s="65">
        <f>IF(C41=0,"",C146/C41)</f>
        <v>115.67541719601363</v>
      </c>
      <c r="D181" s="65">
        <f>IF(D41=0,"",D146/D41)</f>
        <v>129.09601997588297</v>
      </c>
      <c r="E181" s="66">
        <f>IF(E41=0,"",E146/E41)</f>
        <v>136.2272348314772</v>
      </c>
    </row>
    <row r="182" spans="1:6" ht="9" customHeight="1" x14ac:dyDescent="0.25">
      <c r="C182" s="116"/>
      <c r="D182" s="116"/>
      <c r="E182" s="116"/>
    </row>
  </sheetData>
  <mergeCells count="10">
    <mergeCell ref="A115:A116"/>
    <mergeCell ref="B115:B116"/>
    <mergeCell ref="A150:A151"/>
    <mergeCell ref="B150:B151"/>
    <mergeCell ref="A10:A11"/>
    <mergeCell ref="B10:B11"/>
    <mergeCell ref="A45:A46"/>
    <mergeCell ref="B45:B46"/>
    <mergeCell ref="A80:A81"/>
    <mergeCell ref="B80:B81"/>
  </mergeCells>
  <printOptions horizontalCentered="1"/>
  <pageMargins left="0.23622047244094491" right="0.23622047244094491" top="0.74803149606299213" bottom="0.74803149606299213" header="0.31496062992125984" footer="0.31496062992125984"/>
  <pageSetup paperSize="9" scale="85" fitToHeight="0" orientation="landscape" verticalDpi="0" r:id="rId1"/>
  <headerFooter>
    <oddFooter>&amp;L&amp;D&amp;C_x000D_&amp;1#&amp;"Calibri"&amp;10&amp;K000000 PÚBLICA&amp;RPágina &amp;P de &amp;N</oddFooter>
  </headerFooter>
  <rowBreaks count="4" manualBreakCount="4">
    <brk id="42" max="16383" man="1"/>
    <brk id="77" max="16383" man="1"/>
    <brk id="112" max="16383"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20</vt:i4>
      </vt:variant>
    </vt:vector>
  </HeadingPairs>
  <TitlesOfParts>
    <vt:vector size="38" baseType="lpstr">
      <vt:lpstr>Conditions</vt:lpstr>
      <vt:lpstr>Input</vt:lpstr>
      <vt:lpstr>Input_National_Capacity</vt:lpstr>
      <vt:lpstr>Entry capacity</vt:lpstr>
      <vt:lpstr>Exit Capacity</vt:lpstr>
      <vt:lpstr>Distance Matrix_en</vt:lpstr>
      <vt:lpstr>Distance Matrix_ex</vt:lpstr>
      <vt:lpstr>Entry Tariff_1a</vt:lpstr>
      <vt:lpstr>Entry Tariff_1b</vt:lpstr>
      <vt:lpstr>Entry Tariff_2</vt:lpstr>
      <vt:lpstr>Entry Tariff_3</vt:lpstr>
      <vt:lpstr>Exit Tariff_1a</vt:lpstr>
      <vt:lpstr>Exit Tariff_1b</vt:lpstr>
      <vt:lpstr>Exit Tariff_2</vt:lpstr>
      <vt:lpstr>Exit Tariff_3</vt:lpstr>
      <vt:lpstr>Exit Tariff_4</vt:lpstr>
      <vt:lpstr>Commodity tariff</vt:lpstr>
      <vt:lpstr>Final Tariff</vt:lpstr>
      <vt:lpstr>'Entry Tariff_2'!Área_de_impresión</vt:lpstr>
      <vt:lpstr>'Entry Tariff_3'!Área_de_impresión</vt:lpstr>
      <vt:lpstr>'Exit Capacity'!Área_de_impresión</vt:lpstr>
      <vt:lpstr>'Commodity tariff'!Títulos_a_imprimir</vt:lpstr>
      <vt:lpstr>'Distance Matrix_en'!Títulos_a_imprimir</vt:lpstr>
      <vt:lpstr>'Distance Matrix_ex'!Títulos_a_imprimir</vt:lpstr>
      <vt:lpstr>'Entry capacity'!Títulos_a_imprimir</vt:lpstr>
      <vt:lpstr>'Entry Tariff_1a'!Títulos_a_imprimir</vt:lpstr>
      <vt:lpstr>'Entry Tariff_1b'!Títulos_a_imprimir</vt:lpstr>
      <vt:lpstr>'Entry Tariff_2'!Títulos_a_imprimir</vt:lpstr>
      <vt:lpstr>'Entry Tariff_3'!Títulos_a_imprimir</vt:lpstr>
      <vt:lpstr>'Exit Capacity'!Títulos_a_imprimir</vt:lpstr>
      <vt:lpstr>'Exit Tariff_1a'!Títulos_a_imprimir</vt:lpstr>
      <vt:lpstr>'Exit Tariff_1b'!Títulos_a_imprimir</vt:lpstr>
      <vt:lpstr>'Exit Tariff_2'!Títulos_a_imprimir</vt:lpstr>
      <vt:lpstr>'Exit Tariff_3'!Títulos_a_imprimir</vt:lpstr>
      <vt:lpstr>'Exit Tariff_4'!Títulos_a_imprimir</vt:lpstr>
      <vt:lpstr>'Final Tariff'!Títulos_a_imprimir</vt:lpstr>
      <vt:lpstr>Input!Títulos_a_imprimir</vt:lpstr>
      <vt:lpstr>Input_National_Capacity!Títulos_a_imprimir</vt:lpstr>
    </vt:vector>
  </TitlesOfParts>
  <Company>CNMC</Company>
  <LinksUpToDate>false</LinksUpToDate>
  <SharedDoc>false</SharedDoc>
  <HyperlinkBase>WWW.CNMC.ES</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Simplified Tariff Simulator</dc:title>
  <dc:creator>CNMC</dc:creator>
  <dc:description>(c) CNMC</dc:description>
  <cp:lastModifiedBy>UPR</cp:lastModifiedBy>
  <cp:lastPrinted>2020-01-09T12:38:51Z</cp:lastPrinted>
  <dcterms:created xsi:type="dcterms:W3CDTF">2019-05-08T10:12:50Z</dcterms:created>
  <dcterms:modified xsi:type="dcterms:W3CDTF">2023-05-22T13:26:19Z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7707d3e-ee9a-4b44-b9d3-ec2af873d3b4_Enabled">
    <vt:lpwstr>true</vt:lpwstr>
  </property>
  <property fmtid="{D5CDD505-2E9C-101B-9397-08002B2CF9AE}" pid="3" name="MSIP_Label_17707d3e-ee9a-4b44-b9d3-ec2af873d3b4_SetDate">
    <vt:lpwstr>2022-05-10T12:37:08Z</vt:lpwstr>
  </property>
  <property fmtid="{D5CDD505-2E9C-101B-9397-08002B2CF9AE}" pid="4" name="MSIP_Label_17707d3e-ee9a-4b44-b9d3-ec2af873d3b4_Method">
    <vt:lpwstr>Privileged</vt:lpwstr>
  </property>
  <property fmtid="{D5CDD505-2E9C-101B-9397-08002B2CF9AE}" pid="5" name="MSIP_Label_17707d3e-ee9a-4b44-b9d3-ec2af873d3b4_Name">
    <vt:lpwstr>PUBLICA</vt:lpwstr>
  </property>
  <property fmtid="{D5CDD505-2E9C-101B-9397-08002B2CF9AE}" pid="6" name="MSIP_Label_17707d3e-ee9a-4b44-b9d3-ec2af873d3b4_SiteId">
    <vt:lpwstr>6aa9af7d-66e3-4309-b8d7-e4aef08e5761</vt:lpwstr>
  </property>
  <property fmtid="{D5CDD505-2E9C-101B-9397-08002B2CF9AE}" pid="7" name="MSIP_Label_17707d3e-ee9a-4b44-b9d3-ec2af873d3b4_ActionId">
    <vt:lpwstr>9ab09db0-6c85-4ea2-9b3c-86fbb51961f7</vt:lpwstr>
  </property>
  <property fmtid="{D5CDD505-2E9C-101B-9397-08002B2CF9AE}" pid="8" name="MSIP_Label_17707d3e-ee9a-4b44-b9d3-ec2af873d3b4_ContentBits">
    <vt:lpwstr>2</vt:lpwstr>
  </property>
</Properties>
</file>